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4800" windowHeight="4800" activeTab="2"/>
  </bookViews>
  <sheets>
    <sheet name="Income Stmt" sheetId="1" r:id="rId1"/>
    <sheet name="Conso BS" sheetId="2" r:id="rId2"/>
    <sheet name="Notes" sheetId="3" r:id="rId3"/>
  </sheets>
  <definedNames>
    <definedName name="_xlnm.Print_Area" localSheetId="1">'Conso BS'!$B$2:$E$69</definedName>
    <definedName name="_xlnm.Print_Area" localSheetId="0">'Income Stmt'!$B$2:$H$45</definedName>
    <definedName name="_xlnm.Print_Area" localSheetId="2">'Notes'!$A$1:$L$189</definedName>
    <definedName name="_xlnm.Print_Titles" localSheetId="1">'Conso BS'!$2:$17</definedName>
    <definedName name="_xlnm.Print_Titles" localSheetId="2">'Notes'!$2:$9</definedName>
  </definedNames>
  <calcPr fullCalcOnLoad="1"/>
</workbook>
</file>

<file path=xl/sharedStrings.xml><?xml version="1.0" encoding="utf-8"?>
<sst xmlns="http://schemas.openxmlformats.org/spreadsheetml/2006/main" count="329" uniqueCount="241">
  <si>
    <t>The figures have not been audited</t>
  </si>
  <si>
    <t>CONSOLIDATED INCOME STATEMENT</t>
  </si>
  <si>
    <t>Current Year</t>
  </si>
  <si>
    <t>Cumulative</t>
  </si>
  <si>
    <t>Quarter</t>
  </si>
  <si>
    <t>Year-to-date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</si>
  <si>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</si>
  <si>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</si>
  <si>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</si>
  <si>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</si>
  <si>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</si>
  <si>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</si>
  <si>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</si>
  <si>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</si>
  <si>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</si>
  <si>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 (loss) before interest on borrowings,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</si>
  <si>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</si>
  <si>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</si>
  <si>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</si>
  <si>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</si>
  <si>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</si>
  <si>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</si>
  <si>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</si>
  <si>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</si>
  <si>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Profit/ (loss) before taxation, minority interests and extraordinary items</t>
  </si>
  <si>
    <t>(h)</t>
  </si>
  <si>
    <t>Taxation</t>
  </si>
  <si>
    <t>(i)</t>
  </si>
  <si>
    <t>(i)  Profit/ (loss) after taxation before deducting minority interests</t>
  </si>
  <si>
    <t>(ii) Minority interests</t>
  </si>
  <si>
    <t>(j)</t>
  </si>
  <si>
    <t>Profit/ (loss) after taxation attributable to members of the Company</t>
  </si>
  <si>
    <t>(k)</t>
  </si>
  <si>
    <t>Extraordinary items</t>
  </si>
  <si>
    <t>(l)</t>
  </si>
  <si>
    <t>Profit/ (loss) attributable to members of the Company</t>
  </si>
  <si>
    <t>3.</t>
  </si>
  <si>
    <t>Earnings per share based on 2(j) above:-</t>
  </si>
  <si>
    <t>(i) Basic (based on 259,502,583 ordinary shares) (Sen)</t>
  </si>
  <si>
    <t>As at</t>
  </si>
  <si>
    <t>preceding</t>
  </si>
  <si>
    <t>financial</t>
  </si>
  <si>
    <t>FIXED ASSETS</t>
  </si>
  <si>
    <t>INVESTMENT IN ASSOCIATED COMPANIES</t>
  </si>
  <si>
    <t>INVESTMENTS</t>
  </si>
  <si>
    <t>LAND AND DEVELOPMENT EXPENDITURE</t>
  </si>
  <si>
    <t>SECURITY RETAINERS' ACCUMULATION FUND</t>
  </si>
  <si>
    <t>GOODWILL ON CONSOLIDATION</t>
  </si>
  <si>
    <t>Current Assets</t>
  </si>
  <si>
    <t>Stocks</t>
  </si>
  <si>
    <t xml:space="preserve">Other debtors, deposits and prepayments </t>
  </si>
  <si>
    <t>Short-term deposits</t>
  </si>
  <si>
    <t>Cash and bank balances</t>
  </si>
  <si>
    <t>Trade debtors</t>
  </si>
  <si>
    <t>Land and development expenditure - current portion</t>
  </si>
  <si>
    <t>Amount due from associated companies</t>
  </si>
  <si>
    <t>Current Liabilities</t>
  </si>
  <si>
    <t>Trade creditors</t>
  </si>
  <si>
    <t>Other creditors and accruals</t>
  </si>
  <si>
    <t>Sinking fund reserves</t>
  </si>
  <si>
    <t>Loans - current portion</t>
  </si>
  <si>
    <t>Short term bank borrowings</t>
  </si>
  <si>
    <t>Hire purchase and lease creditors</t>
  </si>
  <si>
    <t>Provision for taxation</t>
  </si>
  <si>
    <t>Bank overdrafts</t>
  </si>
  <si>
    <t>Net Current Assets/ (Liabilities)</t>
  </si>
  <si>
    <t>Shareholders' Funds</t>
  </si>
  <si>
    <t>Share capital</t>
  </si>
  <si>
    <t>Reserves</t>
  </si>
  <si>
    <t>Share premium</t>
  </si>
  <si>
    <t>Revaluation surplus</t>
  </si>
  <si>
    <t>Reserve on consolidation</t>
  </si>
  <si>
    <t>Exchange fluctuation reserve</t>
  </si>
  <si>
    <t>Unappropriated profit/ (Accumulated loss)</t>
  </si>
  <si>
    <t>Minority Interests</t>
  </si>
  <si>
    <t>Loans - non current portion</t>
  </si>
  <si>
    <t>Security retainers</t>
  </si>
  <si>
    <t>Deferred licence fees</t>
  </si>
  <si>
    <t>Deferred taxation</t>
  </si>
  <si>
    <t>Net tangible assets per share (Sen)</t>
  </si>
  <si>
    <t>CONSOLIDATED BALANCE SHEET</t>
  </si>
  <si>
    <t>NOTES TO THE ACCOUNTS</t>
  </si>
  <si>
    <t>Accounting policies</t>
  </si>
  <si>
    <t>4.</t>
  </si>
  <si>
    <t>5.</t>
  </si>
  <si>
    <t>Pre-acquisition profits</t>
  </si>
  <si>
    <t>6.</t>
  </si>
  <si>
    <t>Sale of investments/ properties</t>
  </si>
  <si>
    <t>7.</t>
  </si>
  <si>
    <t>Quoted securities</t>
  </si>
  <si>
    <t>8.</t>
  </si>
  <si>
    <t>Group composition</t>
  </si>
  <si>
    <t>9.</t>
  </si>
  <si>
    <t>Corporate proposals</t>
  </si>
  <si>
    <t>10.</t>
  </si>
  <si>
    <t>Seasonality/ cyclicality</t>
  </si>
  <si>
    <t>The business operations of the Group are not affected by any seasonality/ cyclicality.</t>
  </si>
  <si>
    <t>11.</t>
  </si>
  <si>
    <t>Debt/ equity securities and share buy-backs</t>
  </si>
  <si>
    <t>12.</t>
  </si>
  <si>
    <t>Group borrowings</t>
  </si>
  <si>
    <t>Secured short-term borrowings</t>
  </si>
  <si>
    <t>Secured long-term borrowings</t>
  </si>
  <si>
    <t>13.</t>
  </si>
  <si>
    <t>Contingent liabilities</t>
  </si>
  <si>
    <t>14.</t>
  </si>
  <si>
    <t>Off balance sheet risks</t>
  </si>
  <si>
    <t>15.</t>
  </si>
  <si>
    <t>16.</t>
  </si>
  <si>
    <t>Segmental results</t>
  </si>
  <si>
    <t>Real property and resort development</t>
  </si>
  <si>
    <t>Manufacturing</t>
  </si>
  <si>
    <t>Engineering and trading</t>
  </si>
  <si>
    <t>Investment</t>
  </si>
  <si>
    <t>Credit and leasing</t>
  </si>
  <si>
    <t>Profit/(loss)</t>
  </si>
  <si>
    <t>before tax</t>
  </si>
  <si>
    <t>employed</t>
  </si>
  <si>
    <t>17.</t>
  </si>
  <si>
    <t>Quarterly analysis</t>
  </si>
  <si>
    <t>18.</t>
  </si>
  <si>
    <t>Review of results</t>
  </si>
  <si>
    <t>19.</t>
  </si>
  <si>
    <t>Prospects</t>
  </si>
  <si>
    <t>20.</t>
  </si>
  <si>
    <t>Profit forecast/ profit guarantee</t>
  </si>
  <si>
    <t>Not applicable</t>
  </si>
  <si>
    <t>21.</t>
  </si>
  <si>
    <t>Dividend</t>
  </si>
  <si>
    <t>There has been no issuance or repayment of debt and equity securities, share buy back, share cancellations,</t>
  </si>
  <si>
    <t>(Company No. 47908-K)</t>
  </si>
  <si>
    <t>Long Term Borrowings and Deferred Liabilities</t>
  </si>
  <si>
    <t>(ii) Fully diluted (Sen)</t>
  </si>
  <si>
    <t>N/A</t>
  </si>
  <si>
    <t>Note:</t>
  </si>
  <si>
    <t>31/12/1999</t>
  </si>
  <si>
    <t>Stockbroking</t>
  </si>
  <si>
    <t>The accounting policies and methods of computation adopted are consistent with those applied in the most recent</t>
  </si>
  <si>
    <t>Material litigation</t>
  </si>
  <si>
    <t>or business of the Group.</t>
  </si>
  <si>
    <t>Exceptional items included in the Income Statement comprise of:</t>
  </si>
  <si>
    <t>ENDED 30 JUNE 2000</t>
  </si>
  <si>
    <t>30/6/2000</t>
  </si>
  <si>
    <t xml:space="preserve">particulars of investments in quoted shares and loan stocks as at 30 June 2000: </t>
  </si>
  <si>
    <t>Particulars of the Group's borrowings as at 30 June 2000 are as follows:</t>
  </si>
  <si>
    <t>QUARTERLY REPORT ON CONSOLIDATED RESULTS FOR THE FINANCIAL PERIOD</t>
  </si>
  <si>
    <t>There are no comparative figures in the preceding year corresponding quarter as quarterly reporting</t>
  </si>
  <si>
    <t>commenced with quarter ended 30 September 1999.</t>
  </si>
  <si>
    <t>end of current</t>
  </si>
  <si>
    <t>period ended</t>
  </si>
  <si>
    <t>year ended</t>
  </si>
  <si>
    <t>Write-back of provision for diminution of quoted securities</t>
  </si>
  <si>
    <t>Loss on disposal of quoted securities</t>
  </si>
  <si>
    <t>Previous</t>
  </si>
  <si>
    <t>Current year provision</t>
  </si>
  <si>
    <t xml:space="preserve">Deferred taxation </t>
  </si>
  <si>
    <t>Share of taxation of associated company</t>
  </si>
  <si>
    <t>At cost</t>
  </si>
  <si>
    <t>There were no extraordinary items for the financial period under review.</t>
  </si>
  <si>
    <t>There were no pre-acquisition profits in the accounts.</t>
  </si>
  <si>
    <t>At carrying value/ book value (after provision for diminution in value)</t>
  </si>
  <si>
    <t>At market value at end of reporting period</t>
  </si>
  <si>
    <t>shares held as treasury shares and resale of treasury shares for the current financial year to 30 June 2000.</t>
  </si>
  <si>
    <t>companies.</t>
  </si>
  <si>
    <t>The Company has provided corporate guarantees of RM66.0 million for banking facilities granted to its subsidiary</t>
  </si>
  <si>
    <t>depreciation and amortisation, exceptional items, income</t>
  </si>
  <si>
    <t>tax, minority interests and extraordinary items</t>
  </si>
  <si>
    <t>Operating profit/ (loss) after interest on borrowings,</t>
  </si>
  <si>
    <t>depreciation and amortisation and exceptional items but</t>
  </si>
  <si>
    <t>before income tax, minority interests and extraordinary items</t>
  </si>
  <si>
    <t>Current</t>
  </si>
  <si>
    <t>30/6/1999</t>
  </si>
  <si>
    <t xml:space="preserve">for the current financial year to date ended 30 June 2000, quoted securities were sold for RM 22.9 million    </t>
  </si>
  <si>
    <t>There is no off-balance sheet risk as at the date of this report that may materially affect the financial position</t>
  </si>
  <si>
    <t>The Group recorded a loss before tax and minority interest of RM4.8 million for the current quarter ended 30 June</t>
  </si>
  <si>
    <t>For the six-month period to 30 June 2000 of the current financial year, the Group achieved a profit before tax and</t>
  </si>
  <si>
    <t>minority interest of RM7.7 million. The profit attributable to shareholders stood at RM2.8 million after a tax charge of</t>
  </si>
  <si>
    <t>RM2.9 million and minority interest share of profits of RM2.0 million.</t>
  </si>
  <si>
    <t>The Group's prospect for the second half of the current financial year is expected to be encouraging in view of the</t>
  </si>
  <si>
    <t>The Board does not recommend any interim dividend for the current financial year.</t>
  </si>
  <si>
    <t>The Group's financial results for the six-month financial period ended 30 June 2000 showed a significant</t>
  </si>
  <si>
    <t>improvement in its profitability as compared to the same period in the previous financial year. The Group achieved a</t>
  </si>
  <si>
    <r>
      <t>D</t>
    </r>
    <r>
      <rPr>
        <b/>
        <sz val="11"/>
        <rFont val="Arial"/>
        <family val="2"/>
      </rPr>
      <t xml:space="preserve">IJAYA </t>
    </r>
    <r>
      <rPr>
        <b/>
        <sz val="14"/>
        <rFont val="Arial"/>
        <family val="2"/>
      </rPr>
      <t>C</t>
    </r>
    <r>
      <rPr>
        <b/>
        <sz val="11"/>
        <rFont val="Arial"/>
        <family val="2"/>
      </rPr>
      <t xml:space="preserve">ORPORATION </t>
    </r>
    <r>
      <rPr>
        <b/>
        <sz val="14"/>
        <rFont val="Arial"/>
        <family val="2"/>
      </rPr>
      <t>B</t>
    </r>
    <r>
      <rPr>
        <b/>
        <sz val="11"/>
        <rFont val="Arial"/>
        <family val="2"/>
      </rPr>
      <t>ERHAD</t>
    </r>
  </si>
  <si>
    <t>Revaluation adjustment on disposal of land</t>
  </si>
  <si>
    <t>Gain on disposal of investment land</t>
  </si>
  <si>
    <t xml:space="preserve"> N/A </t>
  </si>
  <si>
    <t xml:space="preserve"> -   </t>
  </si>
  <si>
    <t>The proposed acquisition of an additional 39.5% equity interest in South Johor Equities Sdn Bhd by Bright Phase</t>
  </si>
  <si>
    <t>Sdn Bhd, a subsidiary of the Company is still pending the approvals of the SC and other relevant authorities</t>
  </si>
  <si>
    <t>As for the proposed rights issue of RM41.15 million nominal amount of irredeemable unsecured loan stocks</t>
  </si>
  <si>
    <t>("ICULS"), the Company had not sought a further extension of the implementation of the proposal. Accordingly,</t>
  </si>
  <si>
    <t>announced on 5 July 2000.</t>
  </si>
  <si>
    <t>annual financial statement with the exception that the results of Berjaya Star City Sdn Bhd (formerly known as</t>
  </si>
  <si>
    <t>Berjaya Ditan Sdn Bhd), an associated company, has not been equity accounted as the Directors are of the opinion</t>
  </si>
  <si>
    <t>that the Group no longer have a significant influence in the management of the company and the Group's</t>
  </si>
  <si>
    <t>shareholding have been diluted to 33.63% to date.</t>
  </si>
  <si>
    <t>On 17 July 2000, Maxi Legacy Sdn Bhd a wholly-owned subsidiary of Bakat Rampai Sdn Bhd completed the</t>
  </si>
  <si>
    <t>disposal of its property in Jalan Cheras, Kuala Lumpur for a cash consideration of RM14.0 million.</t>
  </si>
  <si>
    <t>On 15 May 2000, the Company entered into a sale and purchase agreement with Associated Pan Malaysia Cement</t>
  </si>
  <si>
    <t>Sdn Bhd for the sale of its industrial land located at Kanthan, Ipoh for a total cash consideration of RM5.3 million.</t>
  </si>
  <si>
    <t>and the transaction was completed on 7 August 2000.</t>
  </si>
  <si>
    <t>On 6 June 2000, Sumber Saujana Sdn Bhd, a wholly-owned subsidiary company, completed its sale to Nylex</t>
  </si>
  <si>
    <t>(Malaysia) Berhad of 1,440,000 ordinary shares of RM1.00 each representing 24% of the issued and paid-up share</t>
  </si>
  <si>
    <t>SC's approval lapsed on 1 July 2000. The Company had decided not to proceed with the Rights ICULS as</t>
  </si>
  <si>
    <t>capital of Malaysian Roofing Industries Sdn Bhd for a cash consideration of RM2.0 million under a share sale</t>
  </si>
  <si>
    <t>agreement dated 25 May 2000.</t>
  </si>
  <si>
    <t>The segmental analysis above does include the internet-related business as the contribution from that segment was</t>
  </si>
  <si>
    <t>2000 based on a turnover of RM40.2 million mainly attributable to exceptional items of RM16.6 million. The Group's</t>
  </si>
  <si>
    <t>share of net profits from its associated companies was RM1.7 million. Provision for taxation of RM0.3 million and</t>
  </si>
  <si>
    <t>minority interest of RM1.1 million arising from certain subsidiary companies resulted in a Group loss attributable to</t>
  </si>
  <si>
    <t xml:space="preserve">its shareholders for the current quarter to RM6.2 million.   </t>
  </si>
  <si>
    <t>profit before tax and minority interest of RM7.8 million for the current period as against a loss of RM18.0 million for</t>
  </si>
  <si>
    <t>the comparative period to 30 June 1999. The much improved financial results is mainly due to higher turnover and</t>
  </si>
  <si>
    <t>relatively strong recovery of the residential property market in the Damansara area where most of the Group's</t>
  </si>
  <si>
    <t>developments are located and the expectation of a better economic growth for Malaysia. The potential earnings from</t>
  </si>
  <si>
    <t>half of the year.</t>
  </si>
  <si>
    <t>the Group's internet related business venture is also expected to contribute positively to its revenue in the second</t>
  </si>
  <si>
    <t>Except for those material litigations as disclosed in the report for quarter ended 31 December 1999, there is no</t>
  </si>
  <si>
    <t>further litigation of material nature involving the Company or any of its subsidiary companies.</t>
  </si>
  <si>
    <t>Assets</t>
  </si>
  <si>
    <t>resulting in net loss on disposal of RM9.57 million.</t>
  </si>
  <si>
    <t>Segmental analysis for the financial period ended 30 June 2000:</t>
  </si>
  <si>
    <t>not material as at end of reporting quarter.</t>
  </si>
  <si>
    <t>The special Bumiputra issue ('SBI') of 31,000,000 new Dijaya shares at an issue price of RM1.90 per share to</t>
  </si>
  <si>
    <t>Bumiputra investors approved by the Ministry of International Trade and Industry is still pending implementation. SC</t>
  </si>
  <si>
    <t>and also the revised utilisation of proceeds arising from the SBI, as announced on 18 July 2000.</t>
  </si>
  <si>
    <t>profit contributions from the real property and stockbroking businesses of the Group following the improved</t>
  </si>
  <si>
    <t>economic environment. The current low interest rates in the financial market also resulted in lower interest</t>
  </si>
  <si>
    <t>expenses for the Group.</t>
  </si>
  <si>
    <t>By Order of the Board</t>
  </si>
  <si>
    <t>Lim Siak Kooi</t>
  </si>
  <si>
    <t>Low Nyoke Fun</t>
  </si>
  <si>
    <t>Secretaries</t>
  </si>
  <si>
    <t>Petaling Jaya</t>
  </si>
  <si>
    <t>Selangor Darul Ehsan</t>
  </si>
  <si>
    <t>24 August 2000</t>
  </si>
  <si>
    <t>30% equity interest in Atlantic Marketing Sdn Bhd (Formerly known as Tirai Cerdik Sdn Bhd), thus making it a</t>
  </si>
  <si>
    <t>wholly-owned subsidiary of Dijaya Digital Sdn Bhd.</t>
  </si>
  <si>
    <t>Save and except for the above, there are no further changes in the Group composition.</t>
  </si>
  <si>
    <t>had approved the extension of time for the implementation and completion of the SBI to 31 December 2000,</t>
  </si>
  <si>
    <t xml:space="preserve">Dijaya Digital Sdn Bhd, a wholly-owned subsidiary of the Company has on 20 July 2000 acquired an additional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</si>
</sst>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m/d/yyyy"/>
    <numFmt numFmtId="181" formatCode="_-* #,##0_-;\-* #,##0_-;_-* &quot;-&quot;_-;_-@_-"/>
    <numFmt numFmtId="182" formatCode="_-* #,##0\ _F_-;\-* #,##0\ _F_-;_-* &quot;-&quot;\ _F_-;_-@_-"/>
    <numFmt numFmtId="183" formatCode="_-* #,##0.00_-;\-* #,##0.00_-;_-* &quot;-&quot;??_-;_-@_-"/>
    <numFmt numFmtId="184" formatCode="_-* #,##0.00\ _F_-;\-* #,##0.00\ _F_-;_-* &quot;-&quot;??\ _F_-;_-@_-"/>
    <numFmt numFmtId="185" formatCode="_-&quot;£&quot;* #,##0_-;\-&quot;£&quot;* #,##0_-;_-&quot;£&quot;* &quot;-&quot;_-;_-@_-"/>
    <numFmt numFmtId="186" formatCode="&quot;ß&quot;#,##0;[Red]\-&quot;ß&quot;#,##0"/>
    <numFmt numFmtId="187" formatCode="_-&quot;ß&quot;* #,##0_-;\-&quot;ß&quot;* #,##0_-;_-&quot;ß&quot;* &quot;-&quot;_-;_-@_-"/>
    <numFmt numFmtId="188" formatCode="_-* #,##0\ &quot;F&quot;_-;\-* #,##0\ &quot;F&quot;_-;_-* &quot;-&quot;\ &quot;F&quot;_-;_-@_-"/>
    <numFmt numFmtId="189" formatCode="_-&quot;£&quot;* #,##0.00_-;\-&quot;£&quot;* #,##0.00_-;_-&quot;£&quot;* &quot;-&quot;??_-;_-@_-"/>
    <numFmt numFmtId="190" formatCode="&quot;ß&quot;#,##0.00;[Red]\-&quot;ß&quot;#,##0.00"/>
    <numFmt numFmtId="191" formatCode="_-&quot;ß&quot;* #,##0.00_-;\-&quot;ß&quot;* #,##0.00_-;_-&quot;ß&quot;* &quot;-&quot;??_-;_-@_-"/>
    <numFmt numFmtId="192" formatCode="_-* #,##0.00\ &quot;F&quot;_-;\-* #,##0.00\ &quot;F&quot;_-;_-* &quot;-&quot;??\ &quot;F&quot;_-;_-@_-"/>
    <numFmt numFmtId="193" formatCode="#,##0.00&quot; $&quot;;[Red]\-#,##0.00&quot; $&quot;"/>
    <numFmt numFmtId="194" formatCode="0.00_)"/>
    <numFmt numFmtId="195" formatCode="General_)"/>
    <numFmt numFmtId="196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left" indent="1"/>
    </xf>
    <xf numFmtId="178" fontId="0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9" fontId="0" fillId="0" borderId="0" xfId="15" applyNumberFormat="1" applyFont="1" applyBorder="1" applyAlignment="1">
      <alignment horizontal="center"/>
    </xf>
    <xf numFmtId="179" fontId="0" fillId="0" borderId="2" xfId="15" applyNumberFormat="1" applyFont="1" applyBorder="1" applyAlignment="1">
      <alignment horizontal="center"/>
    </xf>
    <xf numFmtId="179" fontId="0" fillId="0" borderId="3" xfId="15" applyNumberFormat="1" applyFont="1" applyBorder="1" applyAlignment="1">
      <alignment horizontal="center"/>
    </xf>
    <xf numFmtId="179" fontId="0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0" fontId="0" fillId="0" borderId="0" xfId="0" applyFont="1" applyAlignment="1">
      <alignment horizontal="left" indent="2"/>
    </xf>
    <xf numFmtId="179" fontId="0" fillId="0" borderId="5" xfId="15" applyNumberFormat="1" applyFont="1" applyBorder="1" applyAlignment="1">
      <alignment/>
    </xf>
    <xf numFmtId="179" fontId="0" fillId="0" borderId="6" xfId="15" applyNumberFormat="1" applyFont="1" applyBorder="1" applyAlignment="1">
      <alignment/>
    </xf>
    <xf numFmtId="179" fontId="0" fillId="0" borderId="7" xfId="15" applyNumberFormat="1" applyFont="1" applyBorder="1" applyAlignment="1">
      <alignment/>
    </xf>
    <xf numFmtId="179" fontId="0" fillId="0" borderId="8" xfId="15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3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0" fillId="0" borderId="5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79" fontId="0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79" fontId="0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78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9" xfId="0" applyNumberFormat="1" applyFont="1" applyFill="1" applyBorder="1" applyAlignment="1">
      <alignment/>
    </xf>
    <xf numFmtId="179" fontId="0" fillId="0" borderId="0" xfId="15" applyNumberFormat="1" applyFont="1" applyFill="1" applyAlignment="1">
      <alignment horizontal="center"/>
    </xf>
    <xf numFmtId="179" fontId="0" fillId="0" borderId="9" xfId="15" applyNumberFormat="1" applyFont="1" applyFill="1" applyBorder="1" applyAlignment="1">
      <alignment horizontal="center"/>
    </xf>
    <xf numFmtId="179" fontId="0" fillId="0" borderId="0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9" fontId="9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9" fontId="9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179" fontId="0" fillId="0" borderId="0" xfId="15" applyNumberFormat="1" applyFont="1" applyAlignment="1" quotePrefix="1">
      <alignment horizontal="right"/>
    </xf>
    <xf numFmtId="179" fontId="0" fillId="0" borderId="3" xfId="0" applyNumberFormat="1" applyFont="1" applyBorder="1" applyAlignment="1">
      <alignment/>
    </xf>
    <xf numFmtId="179" fontId="0" fillId="0" borderId="9" xfId="15" applyNumberFormat="1" applyFont="1" applyBorder="1" applyAlignment="1" quotePrefix="1">
      <alignment horizontal="right"/>
    </xf>
    <xf numFmtId="14" fontId="0" fillId="0" borderId="0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2.7109375" style="9" customWidth="1"/>
    <col min="3" max="3" width="3.28125" style="9" customWidth="1"/>
    <col min="4" max="4" width="58.7109375" style="9" customWidth="1"/>
    <col min="5" max="7" width="10.7109375" style="8" customWidth="1"/>
    <col min="8" max="8" width="10.7109375" style="0" bestFit="1" customWidth="1"/>
    <col min="9" max="16384" width="7.8515625" style="9" customWidth="1"/>
  </cols>
  <sheetData>
    <row r="2" ht="18">
      <c r="B2" s="64" t="s">
        <v>182</v>
      </c>
    </row>
    <row r="3" ht="14.25">
      <c r="B3" s="2" t="s">
        <v>130</v>
      </c>
    </row>
    <row r="4" ht="14.25">
      <c r="B4" s="2"/>
    </row>
    <row r="5" ht="15">
      <c r="B5" s="4" t="s">
        <v>145</v>
      </c>
    </row>
    <row r="6" spans="2:8" ht="15">
      <c r="B6" s="5" t="s">
        <v>141</v>
      </c>
      <c r="C6" s="10"/>
      <c r="D6" s="10"/>
      <c r="E6" s="19"/>
      <c r="F6" s="19"/>
      <c r="G6" s="19"/>
      <c r="H6" s="19"/>
    </row>
    <row r="7" spans="2:3" ht="14.25">
      <c r="B7" s="11" t="s">
        <v>0</v>
      </c>
      <c r="C7" s="11"/>
    </row>
    <row r="9" ht="15">
      <c r="B9" s="4" t="s">
        <v>1</v>
      </c>
    </row>
    <row r="10" ht="15">
      <c r="B10" s="4"/>
    </row>
    <row r="11" spans="5:8" ht="14.25">
      <c r="E11" s="12" t="s">
        <v>170</v>
      </c>
      <c r="F11" s="12" t="s">
        <v>153</v>
      </c>
      <c r="G11" s="12" t="s">
        <v>170</v>
      </c>
      <c r="H11" s="12" t="s">
        <v>153</v>
      </c>
    </row>
    <row r="12" spans="5:8" ht="14.25">
      <c r="E12" s="12" t="s">
        <v>4</v>
      </c>
      <c r="F12" s="12" t="s">
        <v>4</v>
      </c>
      <c r="G12" s="12" t="s">
        <v>5</v>
      </c>
      <c r="H12" s="12" t="s">
        <v>5</v>
      </c>
    </row>
    <row r="13" spans="5:8" ht="14.25">
      <c r="E13" s="13" t="s">
        <v>142</v>
      </c>
      <c r="F13" s="13" t="s">
        <v>171</v>
      </c>
      <c r="G13" s="13" t="s">
        <v>142</v>
      </c>
      <c r="H13" s="13" t="s">
        <v>171</v>
      </c>
    </row>
    <row r="14" spans="5:8" ht="14.25">
      <c r="E14" s="12" t="s">
        <v>6</v>
      </c>
      <c r="F14" s="12" t="s">
        <v>6</v>
      </c>
      <c r="G14" s="12" t="s">
        <v>6</v>
      </c>
      <c r="H14" s="12" t="s">
        <v>6</v>
      </c>
    </row>
    <row r="15" spans="5:7" ht="15">
      <c r="E15" s="14"/>
      <c r="F15" s="14"/>
      <c r="G15" s="14"/>
    </row>
    <row r="16" spans="2:8" ht="14.25">
      <c r="B16" s="16" t="s">
        <v>7</v>
      </c>
      <c r="C16" s="15" t="s">
        <v>8</v>
      </c>
      <c r="D16" s="15" t="s">
        <v>9</v>
      </c>
      <c r="E16" s="20">
        <v>40240</v>
      </c>
      <c r="F16" s="20" t="s">
        <v>185</v>
      </c>
      <c r="G16" s="20">
        <v>71657</v>
      </c>
      <c r="H16" s="20" t="s">
        <v>185</v>
      </c>
    </row>
    <row r="17" spans="2:8" ht="14.25">
      <c r="B17" s="15"/>
      <c r="C17" s="15" t="s">
        <v>10</v>
      </c>
      <c r="D17" s="15" t="s">
        <v>11</v>
      </c>
      <c r="E17" s="20" t="s">
        <v>186</v>
      </c>
      <c r="F17" s="20" t="s">
        <v>185</v>
      </c>
      <c r="G17" s="20">
        <v>28</v>
      </c>
      <c r="H17" s="20" t="s">
        <v>185</v>
      </c>
    </row>
    <row r="18" spans="2:8" ht="15" thickBot="1">
      <c r="B18" s="15"/>
      <c r="C18" s="15" t="s">
        <v>12</v>
      </c>
      <c r="D18" s="15" t="s">
        <v>13</v>
      </c>
      <c r="E18" s="21">
        <v>2345</v>
      </c>
      <c r="F18" s="21" t="s">
        <v>185</v>
      </c>
      <c r="G18" s="21">
        <v>4747</v>
      </c>
      <c r="H18" s="21" t="s">
        <v>185</v>
      </c>
    </row>
    <row r="19" spans="2:7" ht="14.25">
      <c r="B19" s="15"/>
      <c r="C19" s="15"/>
      <c r="D19" s="15"/>
      <c r="E19" s="20"/>
      <c r="F19" s="20"/>
      <c r="G19" s="20"/>
    </row>
    <row r="20" spans="2:7" ht="14.25">
      <c r="B20" s="16" t="s">
        <v>14</v>
      </c>
      <c r="C20" s="15" t="s">
        <v>8</v>
      </c>
      <c r="D20" s="15" t="s">
        <v>15</v>
      </c>
      <c r="E20" s="20"/>
      <c r="F20" s="20"/>
      <c r="G20" s="20"/>
    </row>
    <row r="21" spans="2:7" ht="14.25">
      <c r="B21" s="15"/>
      <c r="C21" s="15"/>
      <c r="D21" s="17" t="s">
        <v>165</v>
      </c>
      <c r="E21" s="20"/>
      <c r="F21" s="20"/>
      <c r="G21" s="20"/>
    </row>
    <row r="22" spans="2:8" ht="14.25">
      <c r="B22" s="15"/>
      <c r="C22" s="15"/>
      <c r="D22" s="17" t="s">
        <v>166</v>
      </c>
      <c r="E22" s="20">
        <v>22975</v>
      </c>
      <c r="F22" s="20" t="s">
        <v>185</v>
      </c>
      <c r="G22" s="20">
        <v>21194</v>
      </c>
      <c r="H22" s="20" t="s">
        <v>185</v>
      </c>
    </row>
    <row r="23" spans="2:8" ht="14.25">
      <c r="B23" s="15"/>
      <c r="C23" s="15" t="s">
        <v>10</v>
      </c>
      <c r="D23" s="15" t="s">
        <v>16</v>
      </c>
      <c r="E23" s="20">
        <v>-3482</v>
      </c>
      <c r="F23" s="20" t="s">
        <v>185</v>
      </c>
      <c r="G23" s="20">
        <v>-6268</v>
      </c>
      <c r="H23" s="20" t="s">
        <v>185</v>
      </c>
    </row>
    <row r="24" spans="2:8" ht="14.25">
      <c r="B24" s="15"/>
      <c r="C24" s="15" t="s">
        <v>12</v>
      </c>
      <c r="D24" s="15" t="s">
        <v>17</v>
      </c>
      <c r="E24" s="20">
        <v>-1475</v>
      </c>
      <c r="F24" s="20" t="s">
        <v>185</v>
      </c>
      <c r="G24" s="20">
        <v>-3035</v>
      </c>
      <c r="H24" s="20" t="s">
        <v>185</v>
      </c>
    </row>
    <row r="25" spans="2:8" ht="14.25">
      <c r="B25" s="15"/>
      <c r="C25" s="15" t="s">
        <v>18</v>
      </c>
      <c r="D25" s="15" t="s">
        <v>19</v>
      </c>
      <c r="E25" s="20">
        <v>-24625</v>
      </c>
      <c r="F25" s="20" t="s">
        <v>185</v>
      </c>
      <c r="G25" s="20">
        <v>-13597</v>
      </c>
      <c r="H25" s="50" t="s">
        <v>133</v>
      </c>
    </row>
    <row r="26" spans="2:8" ht="23.25" customHeight="1">
      <c r="B26" s="15"/>
      <c r="C26" s="15" t="s">
        <v>20</v>
      </c>
      <c r="D26" s="15" t="s">
        <v>167</v>
      </c>
      <c r="E26" s="22">
        <v>-6607</v>
      </c>
      <c r="F26" s="22" t="s">
        <v>186</v>
      </c>
      <c r="G26" s="22">
        <v>-1706</v>
      </c>
      <c r="H26" s="22" t="s">
        <v>186</v>
      </c>
    </row>
    <row r="27" spans="2:7" ht="14.25">
      <c r="B27" s="15"/>
      <c r="C27" s="15"/>
      <c r="D27" s="17" t="s">
        <v>168</v>
      </c>
      <c r="E27" s="20"/>
      <c r="F27" s="20"/>
      <c r="G27" s="20"/>
    </row>
    <row r="28" spans="2:7" ht="14.25">
      <c r="B28" s="15"/>
      <c r="C28" s="15"/>
      <c r="D28" s="17" t="s">
        <v>169</v>
      </c>
      <c r="E28" s="20"/>
      <c r="F28" s="20"/>
      <c r="G28" s="20"/>
    </row>
    <row r="29" spans="2:8" ht="14.25">
      <c r="B29" s="15"/>
      <c r="C29" s="15" t="s">
        <v>21</v>
      </c>
      <c r="D29" s="15" t="s">
        <v>22</v>
      </c>
      <c r="E29" s="20">
        <v>1738</v>
      </c>
      <c r="F29" s="20" t="s">
        <v>185</v>
      </c>
      <c r="G29" s="20">
        <v>9493</v>
      </c>
      <c r="H29" s="50" t="s">
        <v>133</v>
      </c>
    </row>
    <row r="30" spans="2:8" ht="23.25" customHeight="1">
      <c r="B30" s="15"/>
      <c r="C30" s="15" t="s">
        <v>23</v>
      </c>
      <c r="D30" s="15" t="s">
        <v>24</v>
      </c>
      <c r="E30" s="22">
        <v>-4869</v>
      </c>
      <c r="F30" s="22" t="s">
        <v>186</v>
      </c>
      <c r="G30" s="22">
        <v>7787</v>
      </c>
      <c r="H30" s="22" t="s">
        <v>186</v>
      </c>
    </row>
    <row r="31" spans="2:8" ht="14.25">
      <c r="B31" s="15"/>
      <c r="C31" s="15" t="s">
        <v>25</v>
      </c>
      <c r="D31" s="15" t="s">
        <v>26</v>
      </c>
      <c r="E31" s="20">
        <v>-286</v>
      </c>
      <c r="F31" s="20" t="s">
        <v>185</v>
      </c>
      <c r="G31" s="20">
        <v>-2945</v>
      </c>
      <c r="H31" s="50" t="s">
        <v>133</v>
      </c>
    </row>
    <row r="32" spans="2:8" ht="23.25" customHeight="1">
      <c r="B32" s="15"/>
      <c r="C32" s="15" t="s">
        <v>27</v>
      </c>
      <c r="D32" s="15" t="s">
        <v>28</v>
      </c>
      <c r="E32" s="22">
        <v>-5155</v>
      </c>
      <c r="F32" s="22" t="s">
        <v>186</v>
      </c>
      <c r="G32" s="22">
        <v>4843</v>
      </c>
      <c r="H32" s="22" t="s">
        <v>186</v>
      </c>
    </row>
    <row r="33" spans="2:8" ht="14.25">
      <c r="B33" s="15"/>
      <c r="C33" s="15"/>
      <c r="D33" s="15" t="s">
        <v>29</v>
      </c>
      <c r="E33" s="20">
        <v>-1122</v>
      </c>
      <c r="F33" s="20" t="s">
        <v>185</v>
      </c>
      <c r="G33" s="20">
        <v>-2052</v>
      </c>
      <c r="H33" s="50" t="s">
        <v>133</v>
      </c>
    </row>
    <row r="34" spans="2:8" ht="23.25" customHeight="1">
      <c r="B34" s="15"/>
      <c r="C34" s="15" t="s">
        <v>30</v>
      </c>
      <c r="D34" s="15" t="s">
        <v>31</v>
      </c>
      <c r="E34" s="22">
        <v>-6277</v>
      </c>
      <c r="F34" s="22" t="s">
        <v>186</v>
      </c>
      <c r="G34" s="22">
        <v>2791</v>
      </c>
      <c r="H34" s="22" t="s">
        <v>186</v>
      </c>
    </row>
    <row r="35" spans="2:8" ht="14.25">
      <c r="B35" s="15"/>
      <c r="C35" s="15" t="s">
        <v>32</v>
      </c>
      <c r="D35" s="15" t="s">
        <v>33</v>
      </c>
      <c r="E35" s="20" t="s">
        <v>186</v>
      </c>
      <c r="F35" s="20" t="s">
        <v>185</v>
      </c>
      <c r="G35" s="20" t="s">
        <v>186</v>
      </c>
      <c r="H35" s="50" t="s">
        <v>133</v>
      </c>
    </row>
    <row r="36" spans="2:8" ht="23.25" customHeight="1" thickBot="1">
      <c r="B36" s="15"/>
      <c r="C36" s="15" t="s">
        <v>34</v>
      </c>
      <c r="D36" s="15" t="s">
        <v>35</v>
      </c>
      <c r="E36" s="23">
        <v>-6277</v>
      </c>
      <c r="F36" s="23" t="s">
        <v>186</v>
      </c>
      <c r="G36" s="23">
        <v>2791</v>
      </c>
      <c r="H36" s="23" t="s">
        <v>186</v>
      </c>
    </row>
    <row r="37" spans="2:7" ht="14.25">
      <c r="B37" s="15"/>
      <c r="C37" s="15"/>
      <c r="D37" s="15"/>
      <c r="E37" s="24"/>
      <c r="F37" s="24"/>
      <c r="G37" s="25"/>
    </row>
    <row r="38" spans="2:7" ht="14.25">
      <c r="B38" s="16" t="s">
        <v>36</v>
      </c>
      <c r="C38" s="15" t="s">
        <v>8</v>
      </c>
      <c r="D38" s="15" t="s">
        <v>37</v>
      </c>
      <c r="E38" s="24"/>
      <c r="F38" s="24"/>
      <c r="G38" s="24"/>
    </row>
    <row r="39" spans="2:8" ht="14.25">
      <c r="B39" s="15"/>
      <c r="C39" s="15"/>
      <c r="D39" s="15" t="s">
        <v>38</v>
      </c>
      <c r="E39" s="51">
        <v>-2.4</v>
      </c>
      <c r="F39" s="26" t="s">
        <v>185</v>
      </c>
      <c r="G39" s="18">
        <v>1.1</v>
      </c>
      <c r="H39" s="26" t="s">
        <v>185</v>
      </c>
    </row>
    <row r="40" spans="2:8" ht="14.25">
      <c r="B40" s="15"/>
      <c r="C40" s="15"/>
      <c r="D40" s="15" t="s">
        <v>132</v>
      </c>
      <c r="E40" s="26" t="s">
        <v>185</v>
      </c>
      <c r="F40" s="26" t="s">
        <v>185</v>
      </c>
      <c r="G40" s="26" t="s">
        <v>185</v>
      </c>
      <c r="H40" s="26" t="s">
        <v>185</v>
      </c>
    </row>
    <row r="41" spans="5:7" ht="14.25">
      <c r="E41" s="26"/>
      <c r="F41" s="26"/>
      <c r="G41" s="26"/>
    </row>
    <row r="42" spans="5:7" ht="14.25">
      <c r="E42" s="26"/>
      <c r="F42" s="26"/>
      <c r="G42" s="26"/>
    </row>
    <row r="43" spans="2:7" ht="14.25">
      <c r="B43" s="11" t="s">
        <v>134</v>
      </c>
      <c r="C43" s="11"/>
      <c r="D43" s="11" t="s">
        <v>146</v>
      </c>
      <c r="E43" s="26"/>
      <c r="F43" s="26"/>
      <c r="G43" s="26"/>
    </row>
    <row r="44" spans="2:7" ht="14.25">
      <c r="B44" s="11"/>
      <c r="C44" s="11"/>
      <c r="D44" s="11" t="s">
        <v>147</v>
      </c>
      <c r="E44" s="26"/>
      <c r="F44" s="26"/>
      <c r="G44" s="26"/>
    </row>
    <row r="45" spans="5:7" ht="14.25">
      <c r="E45" s="26"/>
      <c r="F45" s="26"/>
      <c r="G45" s="26"/>
    </row>
    <row r="46" spans="2:4" ht="14.25">
      <c r="B46" s="15"/>
      <c r="C46" s="15"/>
      <c r="D46" s="15"/>
    </row>
    <row r="47" spans="5:7" ht="14.25">
      <c r="E47" s="27"/>
      <c r="F47" s="27"/>
      <c r="G47" s="27"/>
    </row>
    <row r="48" spans="5:7" ht="14.25">
      <c r="E48" s="27"/>
      <c r="F48" s="27"/>
      <c r="G48" s="27"/>
    </row>
    <row r="49" spans="2:4" ht="14.25">
      <c r="B49" s="15"/>
      <c r="C49" s="15"/>
      <c r="D49" s="15"/>
    </row>
    <row r="50" spans="2:4" ht="14.25">
      <c r="B50" s="15"/>
      <c r="C50" s="15"/>
      <c r="D50" s="15"/>
    </row>
    <row r="51" spans="2:4" ht="14.25">
      <c r="B51" s="15"/>
      <c r="C51" s="15"/>
      <c r="D51" s="15"/>
    </row>
    <row r="52" spans="2:4" ht="14.25">
      <c r="B52" s="15"/>
      <c r="C52" s="15"/>
      <c r="D52" s="15"/>
    </row>
    <row r="53" spans="2:4" ht="14.25">
      <c r="B53" s="15"/>
      <c r="C53" s="15"/>
      <c r="D53" s="15"/>
    </row>
    <row r="54" spans="2:4" ht="14.25">
      <c r="B54" s="15"/>
      <c r="C54" s="15"/>
      <c r="D54" s="15"/>
    </row>
    <row r="55" spans="2:4" ht="14.25">
      <c r="B55" s="15"/>
      <c r="C55" s="15"/>
      <c r="D55" s="15"/>
    </row>
    <row r="56" spans="2:4" ht="14.25">
      <c r="B56" s="15"/>
      <c r="C56" s="15"/>
      <c r="D56" s="15"/>
    </row>
    <row r="57" spans="2:4" ht="14.25">
      <c r="B57" s="15"/>
      <c r="C57" s="15"/>
      <c r="D57" s="15"/>
    </row>
  </sheetData>
  <printOptions horizontalCentered="1"/>
  <pageMargins left="0.37" right="0.45" top="0.57" bottom="0.5" header="0" footer="0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0"/>
  <sheetViews>
    <sheetView workbookViewId="0" topLeftCell="A1">
      <selection activeCell="B1" sqref="B1"/>
    </sheetView>
  </sheetViews>
  <sheetFormatPr defaultColWidth="9.140625" defaultRowHeight="12.75"/>
  <cols>
    <col min="1" max="1" width="9.140625" style="28" customWidth="1"/>
    <col min="2" max="2" width="55.7109375" style="28" customWidth="1"/>
    <col min="3" max="3" width="13.7109375" style="28" customWidth="1"/>
    <col min="4" max="4" width="5.7109375" style="28" customWidth="1"/>
    <col min="5" max="5" width="13.7109375" style="28" customWidth="1"/>
    <col min="6" max="16384" width="9.140625" style="28" customWidth="1"/>
  </cols>
  <sheetData>
    <row r="2" spans="2:5" ht="18">
      <c r="B2" s="64" t="s">
        <v>182</v>
      </c>
      <c r="C2" s="9"/>
      <c r="D2" s="9"/>
      <c r="E2" s="9"/>
    </row>
    <row r="3" spans="2:5" ht="14.25">
      <c r="B3" s="2" t="s">
        <v>130</v>
      </c>
      <c r="C3" s="9"/>
      <c r="D3" s="9"/>
      <c r="E3" s="9"/>
    </row>
    <row r="4" spans="2:5" ht="14.25">
      <c r="B4" s="2"/>
      <c r="C4" s="9"/>
      <c r="D4" s="9"/>
      <c r="E4" s="9"/>
    </row>
    <row r="5" spans="2:5" ht="15">
      <c r="B5" s="4" t="s">
        <v>145</v>
      </c>
      <c r="C5" s="9"/>
      <c r="D5" s="9"/>
      <c r="E5" s="9"/>
    </row>
    <row r="6" spans="2:5" ht="15">
      <c r="B6" s="5" t="s">
        <v>141</v>
      </c>
      <c r="C6" s="10"/>
      <c r="D6" s="10"/>
      <c r="E6" s="10"/>
    </row>
    <row r="7" spans="2:5" ht="14.25">
      <c r="B7" s="11" t="s">
        <v>0</v>
      </c>
      <c r="C7" s="11"/>
      <c r="D7" s="9"/>
      <c r="E7" s="9"/>
    </row>
    <row r="8" ht="14.25">
      <c r="B8" s="1"/>
    </row>
    <row r="9" ht="15">
      <c r="B9" s="7" t="s">
        <v>80</v>
      </c>
    </row>
    <row r="10" ht="15">
      <c r="B10" s="7"/>
    </row>
    <row r="11" spans="3:5" ht="12.75">
      <c r="C11" s="29" t="s">
        <v>39</v>
      </c>
      <c r="E11" s="29" t="s">
        <v>39</v>
      </c>
    </row>
    <row r="12" spans="3:5" ht="12.75">
      <c r="C12" s="29" t="s">
        <v>148</v>
      </c>
      <c r="E12" s="29" t="s">
        <v>40</v>
      </c>
    </row>
    <row r="13" spans="3:5" ht="12.75">
      <c r="C13" s="29" t="s">
        <v>41</v>
      </c>
      <c r="E13" s="29" t="s">
        <v>41</v>
      </c>
    </row>
    <row r="14" spans="3:5" ht="12.75">
      <c r="C14" s="29" t="s">
        <v>149</v>
      </c>
      <c r="E14" s="29" t="s">
        <v>150</v>
      </c>
    </row>
    <row r="15" spans="3:5" ht="12.75">
      <c r="C15" s="30" t="s">
        <v>142</v>
      </c>
      <c r="E15" s="30" t="s">
        <v>135</v>
      </c>
    </row>
    <row r="16" spans="3:5" ht="12.75">
      <c r="C16" s="29" t="s">
        <v>6</v>
      </c>
      <c r="E16" s="29" t="s">
        <v>6</v>
      </c>
    </row>
    <row r="18" spans="2:5" ht="12.75">
      <c r="B18" s="31" t="s">
        <v>42</v>
      </c>
      <c r="C18" s="32">
        <v>276055.573</v>
      </c>
      <c r="D18" s="33"/>
      <c r="E18" s="32">
        <v>278960.584</v>
      </c>
    </row>
    <row r="19" spans="2:5" ht="12.75">
      <c r="B19" s="31" t="s">
        <v>43</v>
      </c>
      <c r="C19" s="32">
        <v>68991.791</v>
      </c>
      <c r="D19" s="33"/>
      <c r="E19" s="32">
        <v>59466.914</v>
      </c>
    </row>
    <row r="20" spans="2:5" ht="12.75">
      <c r="B20" s="31" t="s">
        <v>44</v>
      </c>
      <c r="C20" s="32">
        <v>165141.274</v>
      </c>
      <c r="D20" s="33"/>
      <c r="E20" s="32">
        <v>179794.686</v>
      </c>
    </row>
    <row r="21" spans="2:5" ht="12.75">
      <c r="B21" s="31" t="s">
        <v>45</v>
      </c>
      <c r="C21" s="32">
        <v>28293</v>
      </c>
      <c r="D21" s="33"/>
      <c r="E21" s="32">
        <v>56528.643</v>
      </c>
    </row>
    <row r="22" spans="2:5" ht="12.75">
      <c r="B22" s="31" t="s">
        <v>46</v>
      </c>
      <c r="C22" s="32">
        <v>1441.729</v>
      </c>
      <c r="D22" s="33"/>
      <c r="E22" s="32">
        <v>1441.729</v>
      </c>
    </row>
    <row r="23" spans="2:5" ht="12.75">
      <c r="B23" s="31" t="s">
        <v>47</v>
      </c>
      <c r="C23" s="32">
        <v>14703.131</v>
      </c>
      <c r="D23" s="33"/>
      <c r="E23" s="32">
        <v>14703.131</v>
      </c>
    </row>
    <row r="24" spans="3:5" ht="12.75">
      <c r="C24" s="33"/>
      <c r="D24" s="33"/>
      <c r="E24" s="33"/>
    </row>
    <row r="25" spans="2:5" ht="12.75">
      <c r="B25" s="31" t="s">
        <v>48</v>
      </c>
      <c r="C25" s="33"/>
      <c r="D25" s="33"/>
      <c r="E25" s="33"/>
    </row>
    <row r="26" spans="2:5" ht="12.75">
      <c r="B26" s="34" t="s">
        <v>49</v>
      </c>
      <c r="C26" s="43">
        <v>20423.301</v>
      </c>
      <c r="D26" s="33"/>
      <c r="E26" s="35">
        <v>21324.007</v>
      </c>
    </row>
    <row r="27" spans="2:5" ht="12.75">
      <c r="B27" s="34" t="s">
        <v>54</v>
      </c>
      <c r="C27" s="36">
        <v>619732</v>
      </c>
      <c r="D27" s="33"/>
      <c r="E27" s="36">
        <v>646902.873</v>
      </c>
    </row>
    <row r="28" spans="2:5" ht="12.75">
      <c r="B28" s="34" t="s">
        <v>53</v>
      </c>
      <c r="C28" s="36">
        <v>49757.454</v>
      </c>
      <c r="D28" s="33"/>
      <c r="E28" s="36">
        <v>40221.953</v>
      </c>
    </row>
    <row r="29" spans="2:5" ht="12.75">
      <c r="B29" s="34" t="s">
        <v>50</v>
      </c>
      <c r="C29" s="36">
        <v>16987.662</v>
      </c>
      <c r="D29" s="33"/>
      <c r="E29" s="36">
        <v>21071.858</v>
      </c>
    </row>
    <row r="30" spans="2:5" ht="12.75">
      <c r="B30" s="34" t="s">
        <v>55</v>
      </c>
      <c r="C30" s="36">
        <v>30238.5</v>
      </c>
      <c r="D30" s="33"/>
      <c r="E30" s="36">
        <v>30238.5</v>
      </c>
    </row>
    <row r="31" spans="2:5" ht="12.75">
      <c r="B31" s="34" t="s">
        <v>51</v>
      </c>
      <c r="C31" s="36">
        <v>2282.773</v>
      </c>
      <c r="D31" s="33"/>
      <c r="E31" s="36">
        <v>1760.739</v>
      </c>
    </row>
    <row r="32" spans="2:5" ht="12.75">
      <c r="B32" s="34" t="s">
        <v>52</v>
      </c>
      <c r="C32" s="36">
        <v>36540.41</v>
      </c>
      <c r="D32" s="33"/>
      <c r="E32" s="36">
        <v>18737.995</v>
      </c>
    </row>
    <row r="33" spans="3:5" ht="12.75" customHeight="1">
      <c r="C33" s="37">
        <f>SUM(C26:C32)</f>
        <v>775962.1000000001</v>
      </c>
      <c r="D33" s="33"/>
      <c r="E33" s="37">
        <f>SUM(E26:E32)</f>
        <v>780257.9249999999</v>
      </c>
    </row>
    <row r="34" spans="3:5" ht="12" customHeight="1">
      <c r="C34" s="36"/>
      <c r="D34" s="33"/>
      <c r="E34" s="36"/>
    </row>
    <row r="35" spans="2:5" ht="12.75">
      <c r="B35" s="31" t="s">
        <v>56</v>
      </c>
      <c r="C35" s="36"/>
      <c r="D35" s="33"/>
      <c r="E35" s="36"/>
    </row>
    <row r="36" spans="2:5" ht="12.75">
      <c r="B36" s="34" t="s">
        <v>57</v>
      </c>
      <c r="C36" s="36">
        <v>19346.662</v>
      </c>
      <c r="D36" s="33"/>
      <c r="E36" s="36">
        <v>26190.524</v>
      </c>
    </row>
    <row r="37" spans="2:5" ht="12.75">
      <c r="B37" s="34" t="s">
        <v>58</v>
      </c>
      <c r="C37" s="36">
        <v>126773.548</v>
      </c>
      <c r="D37" s="33"/>
      <c r="E37" s="36">
        <v>131090.598</v>
      </c>
    </row>
    <row r="38" spans="2:5" ht="12.75">
      <c r="B38" s="34" t="s">
        <v>59</v>
      </c>
      <c r="C38" s="36">
        <v>2156.272</v>
      </c>
      <c r="D38" s="33"/>
      <c r="E38" s="36">
        <v>2156.272</v>
      </c>
    </row>
    <row r="39" spans="2:5" ht="12.75">
      <c r="B39" s="34" t="s">
        <v>60</v>
      </c>
      <c r="C39" s="36">
        <v>80835</v>
      </c>
      <c r="D39" s="33"/>
      <c r="E39" s="36">
        <v>96626.294</v>
      </c>
    </row>
    <row r="40" spans="2:5" ht="12.75">
      <c r="B40" s="34" t="s">
        <v>61</v>
      </c>
      <c r="C40" s="36">
        <v>108426</v>
      </c>
      <c r="D40" s="33"/>
      <c r="E40" s="36">
        <v>111470</v>
      </c>
    </row>
    <row r="41" spans="2:5" ht="12.75">
      <c r="B41" s="34" t="s">
        <v>62</v>
      </c>
      <c r="C41" s="36">
        <v>228.606</v>
      </c>
      <c r="D41" s="33"/>
      <c r="E41" s="36">
        <v>269.966</v>
      </c>
    </row>
    <row r="42" spans="2:5" ht="12.75">
      <c r="B42" s="34" t="s">
        <v>64</v>
      </c>
      <c r="C42" s="36">
        <v>19480.438</v>
      </c>
      <c r="D42" s="33"/>
      <c r="E42" s="36">
        <v>23609.101</v>
      </c>
    </row>
    <row r="43" spans="2:5" ht="12.75">
      <c r="B43" s="34" t="s">
        <v>63</v>
      </c>
      <c r="C43" s="36">
        <v>11227.925</v>
      </c>
      <c r="D43" s="33"/>
      <c r="E43" s="36">
        <v>10333.83</v>
      </c>
    </row>
    <row r="44" spans="3:5" ht="12.75">
      <c r="C44" s="37">
        <f>SUM(C36:C43)</f>
        <v>368474.451</v>
      </c>
      <c r="D44" s="33"/>
      <c r="E44" s="37">
        <f>SUM(E36:E43)</f>
        <v>401746.585</v>
      </c>
    </row>
    <row r="45" spans="2:5" ht="23.25" customHeight="1">
      <c r="B45" s="31" t="s">
        <v>65</v>
      </c>
      <c r="C45" s="33">
        <f>C33-C44</f>
        <v>407487.6490000001</v>
      </c>
      <c r="D45" s="33"/>
      <c r="E45" s="33">
        <f>E33-E44</f>
        <v>378511.3399999999</v>
      </c>
    </row>
    <row r="46" spans="3:5" ht="23.25" customHeight="1" thickBot="1">
      <c r="C46" s="38">
        <f>SUM(C18:C23)+C45</f>
        <v>962114.1470000001</v>
      </c>
      <c r="D46" s="33"/>
      <c r="E46" s="38">
        <f>SUM(E18:E23)+E45</f>
        <v>969407.027</v>
      </c>
    </row>
    <row r="47" spans="3:5" ht="13.5" thickTop="1">
      <c r="C47" s="33"/>
      <c r="D47" s="33"/>
      <c r="E47" s="33"/>
    </row>
    <row r="48" spans="3:5" ht="12.75">
      <c r="C48" s="33"/>
      <c r="D48" s="33"/>
      <c r="E48" s="33"/>
    </row>
    <row r="49" spans="2:5" ht="12.75">
      <c r="B49" s="31" t="s">
        <v>66</v>
      </c>
      <c r="C49" s="33"/>
      <c r="D49" s="33"/>
      <c r="E49" s="33"/>
    </row>
    <row r="50" spans="2:5" ht="12.75">
      <c r="B50" s="39" t="s">
        <v>67</v>
      </c>
      <c r="C50" s="33">
        <v>259502.583</v>
      </c>
      <c r="D50" s="33"/>
      <c r="E50" s="33">
        <v>259502.583</v>
      </c>
    </row>
    <row r="51" spans="2:5" ht="12.75">
      <c r="B51" s="39" t="s">
        <v>68</v>
      </c>
      <c r="C51" s="33"/>
      <c r="D51" s="33"/>
      <c r="E51" s="33"/>
    </row>
    <row r="52" spans="2:5" ht="12.75">
      <c r="B52" s="34" t="s">
        <v>69</v>
      </c>
      <c r="C52" s="33">
        <v>402653.291</v>
      </c>
      <c r="D52" s="33"/>
      <c r="E52" s="33">
        <v>402653.291</v>
      </c>
    </row>
    <row r="53" spans="2:5" ht="12.75">
      <c r="B53" s="34" t="s">
        <v>70</v>
      </c>
      <c r="C53" s="33">
        <v>467</v>
      </c>
      <c r="D53" s="33"/>
      <c r="E53" s="33">
        <v>467</v>
      </c>
    </row>
    <row r="54" spans="2:5" ht="12.75">
      <c r="B54" s="34" t="s">
        <v>71</v>
      </c>
      <c r="C54" s="33">
        <v>43571.593</v>
      </c>
      <c r="D54" s="33"/>
      <c r="E54" s="33">
        <v>43571.593</v>
      </c>
    </row>
    <row r="55" spans="2:5" ht="12.75">
      <c r="B55" s="34" t="s">
        <v>72</v>
      </c>
      <c r="C55" s="33">
        <v>348.798</v>
      </c>
      <c r="D55" s="33"/>
      <c r="E55" s="33">
        <v>348.798</v>
      </c>
    </row>
    <row r="56" spans="2:5" ht="12.75">
      <c r="B56" s="34" t="s">
        <v>73</v>
      </c>
      <c r="C56" s="33">
        <v>-145277.971</v>
      </c>
      <c r="D56" s="33"/>
      <c r="E56" s="33">
        <v>-148069.124</v>
      </c>
    </row>
    <row r="57" spans="3:5" ht="12.75">
      <c r="C57" s="40">
        <f>SUM(C50:C56)</f>
        <v>561265.294</v>
      </c>
      <c r="D57" s="33"/>
      <c r="E57" s="40">
        <f>SUM(E50:E56)</f>
        <v>558474.1410000001</v>
      </c>
    </row>
    <row r="58" spans="3:5" ht="12.75">
      <c r="C58" s="33"/>
      <c r="D58" s="33"/>
      <c r="E58" s="41"/>
    </row>
    <row r="59" spans="2:5" ht="12.75">
      <c r="B59" s="31" t="s">
        <v>74</v>
      </c>
      <c r="C59" s="33">
        <v>65119.779</v>
      </c>
      <c r="D59" s="33"/>
      <c r="E59" s="33">
        <v>66470.605</v>
      </c>
    </row>
    <row r="60" spans="2:5" ht="12.75">
      <c r="B60" s="31" t="s">
        <v>131</v>
      </c>
      <c r="C60" s="33"/>
      <c r="D60" s="33"/>
      <c r="E60" s="33"/>
    </row>
    <row r="61" spans="2:5" ht="12.75">
      <c r="B61" s="28" t="s">
        <v>75</v>
      </c>
      <c r="C61" s="33">
        <v>126443.634</v>
      </c>
      <c r="D61" s="33"/>
      <c r="E61" s="33">
        <v>129809.728</v>
      </c>
    </row>
    <row r="62" spans="2:5" ht="12.75">
      <c r="B62" s="28" t="s">
        <v>76</v>
      </c>
      <c r="C62" s="33">
        <v>27370</v>
      </c>
      <c r="D62" s="33"/>
      <c r="E62" s="33">
        <v>27370</v>
      </c>
    </row>
    <row r="63" spans="2:5" ht="12.75">
      <c r="B63" s="28" t="s">
        <v>77</v>
      </c>
      <c r="C63" s="33">
        <v>65857.813</v>
      </c>
      <c r="D63" s="33"/>
      <c r="E63" s="33">
        <v>65398.511</v>
      </c>
    </row>
    <row r="64" spans="2:5" ht="12.75">
      <c r="B64" s="28" t="s">
        <v>78</v>
      </c>
      <c r="C64" s="33">
        <v>116057.689</v>
      </c>
      <c r="D64" s="33"/>
      <c r="E64" s="33">
        <v>121770.567</v>
      </c>
    </row>
    <row r="65" spans="2:5" ht="12.75">
      <c r="B65" s="28" t="s">
        <v>62</v>
      </c>
      <c r="C65" s="33">
        <v>0</v>
      </c>
      <c r="D65" s="33"/>
      <c r="E65" s="33">
        <v>113.475</v>
      </c>
    </row>
    <row r="66" spans="3:5" ht="23.25" customHeight="1" thickBot="1">
      <c r="C66" s="38">
        <f>SUM(C57:C65)</f>
        <v>962114.2089999999</v>
      </c>
      <c r="D66" s="33"/>
      <c r="E66" s="38">
        <f>SUM(E57:E65)</f>
        <v>969407.0270000001</v>
      </c>
    </row>
    <row r="67" spans="3:5" ht="13.5" thickTop="1">
      <c r="C67" s="33"/>
      <c r="D67" s="33"/>
      <c r="E67" s="33"/>
    </row>
    <row r="68" spans="3:5" ht="12.75">
      <c r="C68" s="33"/>
      <c r="D68" s="33"/>
      <c r="E68" s="33"/>
    </row>
    <row r="69" spans="2:5" ht="12.75">
      <c r="B69" s="31" t="s">
        <v>79</v>
      </c>
      <c r="C69" s="42">
        <f>(C57-C23)/C50*100</f>
        <v>210.61916096611645</v>
      </c>
      <c r="D69" s="33"/>
      <c r="E69" s="42">
        <f>(E57-E23)/E50*100</f>
        <v>209.5435828474971</v>
      </c>
    </row>
    <row r="70" spans="3:5" ht="12.75">
      <c r="C70" s="33"/>
      <c r="D70" s="33"/>
      <c r="E70" s="33"/>
    </row>
  </sheetData>
  <printOptions/>
  <pageMargins left="0.75" right="0.75" top="1" bottom="1" header="0.5" footer="0.5"/>
  <pageSetup fitToHeight="2" horizontalDpi="300" verticalDpi="300" orientation="portrait" paperSize="9" scale="95" r:id="rId1"/>
  <rowBreaks count="1" manualBreakCount="1">
    <brk id="47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90"/>
  <sheetViews>
    <sheetView tabSelected="1" workbookViewId="0" topLeftCell="A1">
      <selection activeCell="A1" sqref="A1:L189"/>
    </sheetView>
  </sheetViews>
  <sheetFormatPr defaultColWidth="9.140625" defaultRowHeight="12.75"/>
  <cols>
    <col min="1" max="1" width="3.140625" style="1" customWidth="1"/>
    <col min="2" max="3" width="4.7109375" style="1" customWidth="1"/>
    <col min="4" max="9" width="9.140625" style="1" customWidth="1"/>
    <col min="10" max="10" width="11.7109375" style="1" customWidth="1"/>
    <col min="11" max="11" width="12.421875" style="1" bestFit="1" customWidth="1"/>
    <col min="12" max="12" width="12.00390625" style="1" bestFit="1" customWidth="1"/>
    <col min="13" max="16384" width="9.140625" style="1" customWidth="1"/>
  </cols>
  <sheetData>
    <row r="2" ht="18">
      <c r="B2" s="64" t="s">
        <v>182</v>
      </c>
    </row>
    <row r="3" ht="14.25">
      <c r="B3" s="2" t="s">
        <v>130</v>
      </c>
    </row>
    <row r="4" ht="14.25">
      <c r="B4" s="3"/>
    </row>
    <row r="5" ht="15">
      <c r="B5" s="4" t="s">
        <v>145</v>
      </c>
    </row>
    <row r="6" spans="2:12" ht="15">
      <c r="B6" s="5" t="s">
        <v>141</v>
      </c>
      <c r="C6" s="6"/>
      <c r="D6" s="6"/>
      <c r="E6" s="6"/>
      <c r="F6" s="6"/>
      <c r="G6" s="6"/>
      <c r="H6" s="6"/>
      <c r="I6" s="6"/>
      <c r="J6" s="6"/>
      <c r="K6" s="6"/>
      <c r="L6" s="6"/>
    </row>
    <row r="8" ht="15">
      <c r="B8" s="7" t="s">
        <v>81</v>
      </c>
    </row>
    <row r="10" spans="2:12" ht="14.25">
      <c r="B10" s="44" t="s">
        <v>7</v>
      </c>
      <c r="C10" s="31" t="s">
        <v>82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2:12" ht="14.25">
      <c r="B11" s="28"/>
      <c r="C11" s="28" t="s">
        <v>137</v>
      </c>
      <c r="D11" s="28"/>
      <c r="E11" s="28"/>
      <c r="F11" s="28"/>
      <c r="G11" s="28"/>
      <c r="H11" s="28"/>
      <c r="I11" s="28"/>
      <c r="J11" s="28"/>
      <c r="K11" s="28"/>
      <c r="L11" s="28"/>
    </row>
    <row r="12" spans="2:12" ht="14.25">
      <c r="B12" s="28"/>
      <c r="C12" s="28" t="s">
        <v>192</v>
      </c>
      <c r="D12" s="28"/>
      <c r="E12" s="28"/>
      <c r="F12" s="28"/>
      <c r="G12" s="28"/>
      <c r="H12" s="28"/>
      <c r="I12" s="28"/>
      <c r="J12" s="28"/>
      <c r="K12" s="28"/>
      <c r="L12" s="28"/>
    </row>
    <row r="13" spans="2:12" ht="14.25">
      <c r="B13" s="28"/>
      <c r="C13" s="28" t="s">
        <v>193</v>
      </c>
      <c r="D13" s="28"/>
      <c r="E13" s="28"/>
      <c r="F13" s="28"/>
      <c r="G13" s="28"/>
      <c r="H13" s="28"/>
      <c r="I13" s="28"/>
      <c r="J13" s="28"/>
      <c r="K13" s="28"/>
      <c r="L13" s="28"/>
    </row>
    <row r="14" spans="2:12" ht="14.25">
      <c r="B14" s="28"/>
      <c r="C14" s="28" t="s">
        <v>194</v>
      </c>
      <c r="D14" s="28"/>
      <c r="E14" s="28"/>
      <c r="F14" s="28"/>
      <c r="G14" s="28"/>
      <c r="H14" s="28"/>
      <c r="I14" s="28"/>
      <c r="J14" s="28"/>
      <c r="K14" s="28"/>
      <c r="L14" s="28"/>
    </row>
    <row r="15" spans="2:12" ht="14.25">
      <c r="B15" s="28"/>
      <c r="C15" s="28" t="s">
        <v>195</v>
      </c>
      <c r="D15" s="28"/>
      <c r="E15" s="28"/>
      <c r="F15" s="28"/>
      <c r="G15" s="28"/>
      <c r="H15" s="28"/>
      <c r="I15" s="28"/>
      <c r="J15" s="28"/>
      <c r="K15" s="28"/>
      <c r="L15" s="28"/>
    </row>
    <row r="16" spans="2:12" ht="14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 ht="14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2:12" ht="14.25">
      <c r="B18" s="44" t="s">
        <v>14</v>
      </c>
      <c r="C18" s="31" t="s">
        <v>19</v>
      </c>
      <c r="D18" s="28"/>
      <c r="E18" s="28"/>
      <c r="F18" s="28"/>
      <c r="G18" s="28"/>
      <c r="H18" s="28"/>
      <c r="I18" s="28"/>
      <c r="J18" s="28"/>
      <c r="K18" s="28"/>
      <c r="L18" s="28"/>
    </row>
    <row r="19" spans="2:12" ht="14.25">
      <c r="B19" s="28"/>
      <c r="C19" s="28" t="s">
        <v>140</v>
      </c>
      <c r="D19" s="28"/>
      <c r="E19" s="28"/>
      <c r="F19" s="28"/>
      <c r="G19" s="28"/>
      <c r="H19" s="28"/>
      <c r="I19" s="28"/>
      <c r="J19" s="28"/>
      <c r="K19" s="28"/>
      <c r="L19" s="45"/>
    </row>
    <row r="20" spans="2:12" ht="14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45" t="s">
        <v>6</v>
      </c>
    </row>
    <row r="21" spans="2:12" ht="14.25">
      <c r="B21" s="28"/>
      <c r="C21" s="28" t="s">
        <v>151</v>
      </c>
      <c r="D21" s="28"/>
      <c r="E21" s="28"/>
      <c r="F21" s="28"/>
      <c r="G21" s="28"/>
      <c r="H21" s="28"/>
      <c r="I21" s="28"/>
      <c r="J21" s="28"/>
      <c r="K21" s="28"/>
      <c r="L21" s="57">
        <f>12131077/1000</f>
        <v>12131.077</v>
      </c>
    </row>
    <row r="22" spans="2:12" ht="14.25">
      <c r="B22" s="28"/>
      <c r="C22" s="28" t="s">
        <v>152</v>
      </c>
      <c r="D22" s="28"/>
      <c r="E22" s="28"/>
      <c r="F22" s="28"/>
      <c r="G22" s="28"/>
      <c r="H22" s="28"/>
      <c r="I22" s="28"/>
      <c r="J22" s="28"/>
      <c r="K22" s="28"/>
      <c r="L22" s="57">
        <f>-9570448/1000</f>
        <v>-9570.448</v>
      </c>
    </row>
    <row r="23" spans="2:12" ht="14.25">
      <c r="B23" s="28"/>
      <c r="C23" s="28" t="s">
        <v>183</v>
      </c>
      <c r="D23" s="28"/>
      <c r="E23" s="28"/>
      <c r="F23" s="28"/>
      <c r="G23" s="28"/>
      <c r="H23" s="28"/>
      <c r="I23" s="28"/>
      <c r="J23" s="28"/>
      <c r="K23" s="28"/>
      <c r="L23" s="59">
        <f>-17267420/1000</f>
        <v>-17267.42</v>
      </c>
    </row>
    <row r="24" spans="2:12" ht="14.25">
      <c r="B24" s="28"/>
      <c r="C24" s="28" t="s">
        <v>184</v>
      </c>
      <c r="D24" s="28"/>
      <c r="E24" s="28"/>
      <c r="F24" s="28"/>
      <c r="G24" s="28"/>
      <c r="H24" s="28"/>
      <c r="I24" s="28"/>
      <c r="J24" s="28"/>
      <c r="K24" s="28"/>
      <c r="L24" s="59">
        <f>1110158/1000</f>
        <v>1110.158</v>
      </c>
    </row>
    <row r="25" spans="2:12" ht="27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58">
        <f>SUM(L21:L24)</f>
        <v>-13596.633</v>
      </c>
    </row>
    <row r="26" spans="2:12" ht="14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46"/>
    </row>
    <row r="27" spans="2:12" ht="14.25">
      <c r="B27" s="44" t="s">
        <v>36</v>
      </c>
      <c r="C27" s="31" t="s">
        <v>33</v>
      </c>
      <c r="D27" s="28"/>
      <c r="E27" s="28"/>
      <c r="F27" s="28"/>
      <c r="G27" s="28"/>
      <c r="H27" s="28"/>
      <c r="I27" s="28"/>
      <c r="J27" s="28"/>
      <c r="K27" s="28"/>
      <c r="L27" s="28"/>
    </row>
    <row r="28" spans="2:12" ht="14.25">
      <c r="B28" s="28"/>
      <c r="C28" s="28" t="s">
        <v>158</v>
      </c>
      <c r="D28" s="28"/>
      <c r="E28" s="28"/>
      <c r="F28" s="28"/>
      <c r="G28" s="28"/>
      <c r="H28" s="28"/>
      <c r="I28" s="28"/>
      <c r="J28" s="28"/>
      <c r="K28" s="28"/>
      <c r="L28" s="28"/>
    </row>
    <row r="29" spans="2:12" ht="14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ht="14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2:12" ht="14.25">
      <c r="B31" s="44" t="s">
        <v>83</v>
      </c>
      <c r="C31" s="31" t="s">
        <v>26</v>
      </c>
      <c r="D31" s="28"/>
      <c r="E31" s="28"/>
      <c r="F31" s="28"/>
      <c r="G31" s="28"/>
      <c r="H31" s="28"/>
      <c r="I31" s="28"/>
      <c r="J31" s="28"/>
      <c r="K31" s="28"/>
      <c r="L31" s="28"/>
    </row>
    <row r="32" spans="2:12" ht="14.25">
      <c r="B32" s="44"/>
      <c r="C32" s="31"/>
      <c r="D32" s="28"/>
      <c r="E32" s="28"/>
      <c r="F32" s="28"/>
      <c r="G32" s="28"/>
      <c r="H32" s="28"/>
      <c r="I32" s="28"/>
      <c r="K32" s="24" t="s">
        <v>2</v>
      </c>
      <c r="L32" s="24" t="s">
        <v>3</v>
      </c>
    </row>
    <row r="33" spans="2:12" ht="14.25">
      <c r="B33" s="44"/>
      <c r="C33" s="31"/>
      <c r="D33" s="28"/>
      <c r="E33" s="28"/>
      <c r="F33" s="28"/>
      <c r="G33" s="28"/>
      <c r="H33" s="28"/>
      <c r="I33" s="28"/>
      <c r="K33" s="24" t="s">
        <v>4</v>
      </c>
      <c r="L33" s="24" t="s">
        <v>5</v>
      </c>
    </row>
    <row r="34" spans="2:12" ht="14.25">
      <c r="B34" s="44"/>
      <c r="C34" s="31"/>
      <c r="D34" s="28"/>
      <c r="E34" s="28"/>
      <c r="F34" s="28"/>
      <c r="G34" s="28"/>
      <c r="H34" s="28"/>
      <c r="I34" s="28"/>
      <c r="K34" s="68" t="s">
        <v>142</v>
      </c>
      <c r="L34" s="68" t="s">
        <v>142</v>
      </c>
    </row>
    <row r="35" spans="2:12" ht="14.25">
      <c r="B35" s="44"/>
      <c r="C35" s="31"/>
      <c r="D35" s="28"/>
      <c r="E35" s="28"/>
      <c r="F35" s="28"/>
      <c r="G35" s="28"/>
      <c r="H35" s="28"/>
      <c r="I35" s="28"/>
      <c r="K35" s="24" t="s">
        <v>6</v>
      </c>
      <c r="L35" s="24" t="s">
        <v>6</v>
      </c>
    </row>
    <row r="36" spans="2:12" ht="14.25">
      <c r="B36" s="44"/>
      <c r="C36" s="28" t="s">
        <v>154</v>
      </c>
      <c r="E36" s="28"/>
      <c r="F36" s="28"/>
      <c r="G36" s="28"/>
      <c r="H36" s="28"/>
      <c r="I36" s="28"/>
      <c r="K36" s="65">
        <f>5005626/1000</f>
        <v>5005.626</v>
      </c>
      <c r="L36" s="65">
        <f>7602070/1000</f>
        <v>7602.07</v>
      </c>
    </row>
    <row r="37" spans="2:12" ht="14.25">
      <c r="B37" s="44"/>
      <c r="C37" s="28" t="s">
        <v>155</v>
      </c>
      <c r="E37" s="28"/>
      <c r="F37" s="28"/>
      <c r="G37" s="28"/>
      <c r="H37" s="28"/>
      <c r="I37" s="28"/>
      <c r="J37" s="28"/>
      <c r="K37" s="65">
        <f>-4783925/1000</f>
        <v>-4783.925</v>
      </c>
      <c r="L37" s="65">
        <f>-4783925/1000</f>
        <v>-4783.925</v>
      </c>
    </row>
    <row r="38" spans="2:12" ht="14.25">
      <c r="B38" s="44"/>
      <c r="C38" s="28"/>
      <c r="E38" s="28"/>
      <c r="F38" s="28"/>
      <c r="G38" s="28"/>
      <c r="H38" s="28"/>
      <c r="I38" s="28"/>
      <c r="J38" s="28"/>
      <c r="K38" s="66">
        <f>SUM(K36:K37)</f>
        <v>221.70100000000002</v>
      </c>
      <c r="L38" s="66">
        <f>SUM(L36:L37)</f>
        <v>2818.1449999999995</v>
      </c>
    </row>
    <row r="39" spans="2:12" ht="14.25">
      <c r="B39" s="44"/>
      <c r="C39" s="28" t="s">
        <v>156</v>
      </c>
      <c r="E39" s="28"/>
      <c r="F39" s="28"/>
      <c r="G39" s="28"/>
      <c r="H39" s="28"/>
      <c r="I39" s="28"/>
      <c r="J39" s="28"/>
      <c r="K39" s="65">
        <f>64589/1000</f>
        <v>64.589</v>
      </c>
      <c r="L39" s="65">
        <f>126584/1000</f>
        <v>126.584</v>
      </c>
    </row>
    <row r="40" spans="2:12" ht="28.5" customHeight="1">
      <c r="B40" s="44"/>
      <c r="C40" s="31"/>
      <c r="D40" s="28"/>
      <c r="E40" s="28"/>
      <c r="F40" s="28"/>
      <c r="G40" s="28"/>
      <c r="H40" s="28"/>
      <c r="I40" s="28"/>
      <c r="J40" s="28"/>
      <c r="K40" s="67">
        <f>SUM(K38:K39)</f>
        <v>286.29</v>
      </c>
      <c r="L40" s="67">
        <f>SUM(L38:L39)</f>
        <v>2944.7289999999994</v>
      </c>
    </row>
    <row r="41" spans="2:12" ht="14.25">
      <c r="B41" s="44"/>
      <c r="C41" s="31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4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14.25">
      <c r="B43" s="44" t="s">
        <v>84</v>
      </c>
      <c r="C43" s="31" t="s">
        <v>85</v>
      </c>
      <c r="D43" s="28"/>
      <c r="E43" s="28"/>
      <c r="F43" s="28"/>
      <c r="G43" s="28"/>
      <c r="H43" s="28"/>
      <c r="I43" s="28"/>
      <c r="J43" s="28"/>
      <c r="K43" s="28"/>
      <c r="L43" s="28"/>
    </row>
    <row r="44" spans="2:12" ht="14.25">
      <c r="B44" s="28"/>
      <c r="C44" s="28" t="s">
        <v>159</v>
      </c>
      <c r="D44" s="28"/>
      <c r="E44" s="28"/>
      <c r="F44" s="28"/>
      <c r="G44" s="28"/>
      <c r="H44" s="28"/>
      <c r="I44" s="28"/>
      <c r="J44" s="28"/>
      <c r="K44" s="28"/>
      <c r="L44" s="28"/>
    </row>
    <row r="45" spans="2:12" ht="14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2" ht="14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2:12" ht="14.25">
      <c r="B47" s="44" t="s">
        <v>86</v>
      </c>
      <c r="C47" s="31" t="s">
        <v>87</v>
      </c>
      <c r="D47" s="28"/>
      <c r="E47" s="28"/>
      <c r="F47" s="28"/>
      <c r="G47" s="28"/>
      <c r="H47" s="28"/>
      <c r="I47" s="28"/>
      <c r="J47" s="28"/>
      <c r="K47" s="28"/>
      <c r="L47" s="28"/>
    </row>
    <row r="48" spans="2:12" ht="14.25">
      <c r="B48" s="28"/>
      <c r="C48" s="28" t="s">
        <v>196</v>
      </c>
      <c r="D48" s="28"/>
      <c r="E48" s="28"/>
      <c r="F48" s="28"/>
      <c r="G48" s="28"/>
      <c r="H48" s="28"/>
      <c r="I48" s="28"/>
      <c r="J48" s="28"/>
      <c r="K48" s="28"/>
      <c r="L48" s="28"/>
    </row>
    <row r="49" spans="2:12" ht="14.25">
      <c r="B49" s="28"/>
      <c r="C49" s="28" t="s">
        <v>197</v>
      </c>
      <c r="D49" s="28"/>
      <c r="E49" s="28"/>
      <c r="F49" s="28"/>
      <c r="G49" s="28"/>
      <c r="H49" s="28"/>
      <c r="I49" s="28"/>
      <c r="J49" s="28"/>
      <c r="K49" s="28"/>
      <c r="L49" s="28"/>
    </row>
    <row r="50" spans="2:12" ht="14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2:12" ht="14.25">
      <c r="B51" s="28"/>
      <c r="C51" s="28" t="s">
        <v>198</v>
      </c>
      <c r="D51" s="28"/>
      <c r="E51" s="28"/>
      <c r="F51" s="28"/>
      <c r="G51" s="28"/>
      <c r="H51" s="28"/>
      <c r="I51" s="28"/>
      <c r="J51" s="28"/>
      <c r="K51" s="28"/>
      <c r="L51" s="28"/>
    </row>
    <row r="52" spans="2:12" ht="14.25">
      <c r="B52" s="28"/>
      <c r="C52" s="28" t="s">
        <v>199</v>
      </c>
      <c r="D52" s="28"/>
      <c r="E52" s="28"/>
      <c r="F52" s="28"/>
      <c r="G52" s="28"/>
      <c r="H52" s="28"/>
      <c r="I52" s="28"/>
      <c r="J52" s="28"/>
      <c r="K52" s="28"/>
      <c r="L52" s="28"/>
    </row>
    <row r="53" spans="2:12" ht="14.25">
      <c r="B53" s="28"/>
      <c r="C53" s="28" t="s">
        <v>200</v>
      </c>
      <c r="D53" s="28"/>
      <c r="E53" s="28"/>
      <c r="F53" s="28"/>
      <c r="G53" s="28"/>
      <c r="H53" s="28"/>
      <c r="I53" s="28"/>
      <c r="J53" s="28"/>
      <c r="K53" s="28"/>
      <c r="L53" s="28"/>
    </row>
    <row r="54" spans="2:12" ht="14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2:12" ht="14.25">
      <c r="B55" s="28"/>
      <c r="C55" s="28" t="s">
        <v>201</v>
      </c>
      <c r="D55" s="28"/>
      <c r="E55" s="28"/>
      <c r="F55" s="28"/>
      <c r="G55" s="28"/>
      <c r="H55" s="28"/>
      <c r="I55" s="28"/>
      <c r="J55" s="28"/>
      <c r="K55" s="28"/>
      <c r="L55" s="28"/>
    </row>
    <row r="56" spans="2:12" ht="14.25">
      <c r="B56" s="28"/>
      <c r="C56" s="28" t="s">
        <v>202</v>
      </c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4.25">
      <c r="B57" s="28"/>
      <c r="C57" s="28" t="s">
        <v>204</v>
      </c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4.25">
      <c r="B58" s="28"/>
      <c r="C58" s="28" t="s">
        <v>205</v>
      </c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6.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4.25">
      <c r="B61" s="44" t="s">
        <v>88</v>
      </c>
      <c r="C61" s="31" t="s">
        <v>89</v>
      </c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4.25">
      <c r="B62" s="28"/>
      <c r="C62" s="48" t="s">
        <v>8</v>
      </c>
      <c r="D62" s="28" t="s">
        <v>172</v>
      </c>
      <c r="E62" s="28"/>
      <c r="F62" s="28"/>
      <c r="G62" s="28"/>
      <c r="H62" s="28"/>
      <c r="I62" s="28"/>
      <c r="J62" s="28"/>
      <c r="K62" s="52"/>
      <c r="L62" s="28"/>
    </row>
    <row r="63" spans="2:12" ht="14.25">
      <c r="B63" s="28"/>
      <c r="C63" s="28"/>
      <c r="D63" s="28" t="s">
        <v>220</v>
      </c>
      <c r="E63" s="28"/>
      <c r="F63" s="28"/>
      <c r="G63" s="28"/>
      <c r="H63" s="52"/>
      <c r="I63" s="28"/>
      <c r="J63" s="28"/>
      <c r="K63" s="28"/>
      <c r="L63" s="28"/>
    </row>
    <row r="64" spans="2:12" ht="14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4.25">
      <c r="B65" s="28"/>
      <c r="C65" s="48" t="s">
        <v>10</v>
      </c>
      <c r="D65" s="28" t="s">
        <v>143</v>
      </c>
      <c r="E65" s="28"/>
      <c r="F65" s="28"/>
      <c r="G65" s="28"/>
      <c r="H65" s="28"/>
      <c r="I65" s="28"/>
      <c r="J65" s="28"/>
      <c r="K65" s="28"/>
      <c r="L65" s="28"/>
    </row>
    <row r="66" spans="2:12" ht="14.25">
      <c r="B66" s="28"/>
      <c r="C66" s="28"/>
      <c r="D66" s="47"/>
      <c r="E66" s="47"/>
      <c r="F66" s="47"/>
      <c r="G66" s="47"/>
      <c r="H66" s="47"/>
      <c r="I66" s="47"/>
      <c r="J66" s="47"/>
      <c r="K66" s="47"/>
      <c r="L66" s="24" t="s">
        <v>6</v>
      </c>
    </row>
    <row r="67" spans="2:12" ht="14.25" customHeight="1">
      <c r="B67" s="28"/>
      <c r="C67" s="28"/>
      <c r="D67" s="47" t="s">
        <v>157</v>
      </c>
      <c r="E67" s="47"/>
      <c r="F67" s="47"/>
      <c r="G67" s="47"/>
      <c r="H67" s="47"/>
      <c r="I67" s="47"/>
      <c r="J67" s="47"/>
      <c r="K67" s="47"/>
      <c r="L67" s="53">
        <v>133716</v>
      </c>
    </row>
    <row r="68" spans="2:12" ht="14.25" customHeight="1">
      <c r="B68" s="28"/>
      <c r="C68" s="28"/>
      <c r="D68" s="47" t="s">
        <v>160</v>
      </c>
      <c r="E68" s="47"/>
      <c r="F68" s="47"/>
      <c r="G68" s="47"/>
      <c r="H68" s="47"/>
      <c r="I68" s="47"/>
      <c r="J68" s="47"/>
      <c r="K68" s="47"/>
      <c r="L68" s="54">
        <v>165141</v>
      </c>
    </row>
    <row r="69" spans="2:12" ht="14.25" customHeight="1">
      <c r="B69" s="28"/>
      <c r="C69" s="28"/>
      <c r="D69" s="47" t="s">
        <v>161</v>
      </c>
      <c r="E69" s="47"/>
      <c r="F69" s="47"/>
      <c r="G69" s="47"/>
      <c r="H69" s="47"/>
      <c r="I69" s="47"/>
      <c r="J69" s="47"/>
      <c r="K69" s="47"/>
      <c r="L69" s="53">
        <v>140791</v>
      </c>
    </row>
    <row r="70" spans="2:12" ht="14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52"/>
    </row>
    <row r="71" spans="2:12" ht="14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52"/>
    </row>
    <row r="72" spans="2:12" ht="14.25">
      <c r="B72" s="44" t="s">
        <v>90</v>
      </c>
      <c r="C72" s="31" t="s">
        <v>91</v>
      </c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4.25">
      <c r="B73" s="28"/>
      <c r="C73" s="28" t="s">
        <v>240</v>
      </c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4.25">
      <c r="B74" s="44"/>
      <c r="C74" s="28" t="s">
        <v>236</v>
      </c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4.25">
      <c r="B75" s="44"/>
      <c r="C75" s="28" t="s">
        <v>237</v>
      </c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4.25">
      <c r="B76" s="44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4.25">
      <c r="B77" s="44"/>
      <c r="C77" s="28" t="s">
        <v>238</v>
      </c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4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4.25">
      <c r="B79" s="44" t="s">
        <v>92</v>
      </c>
      <c r="C79" s="31" t="s">
        <v>93</v>
      </c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4.25">
      <c r="B80" s="28"/>
      <c r="C80" s="28" t="s">
        <v>187</v>
      </c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4.25">
      <c r="B81" s="28"/>
      <c r="C81" s="28" t="s">
        <v>188</v>
      </c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4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4.25">
      <c r="B83" s="28"/>
      <c r="C83" s="28" t="s">
        <v>223</v>
      </c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4.25">
      <c r="B84" s="28"/>
      <c r="C84" s="28" t="s">
        <v>224</v>
      </c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4.25">
      <c r="B85" s="28"/>
      <c r="C85" s="28" t="s">
        <v>239</v>
      </c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4.25">
      <c r="B86" s="28"/>
      <c r="C86" s="48" t="s">
        <v>225</v>
      </c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4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4.25">
      <c r="B88" s="28"/>
      <c r="C88" s="28" t="s">
        <v>189</v>
      </c>
      <c r="E88" s="28"/>
      <c r="F88" s="28"/>
      <c r="G88" s="28"/>
      <c r="H88" s="28"/>
      <c r="I88" s="28"/>
      <c r="J88" s="28"/>
      <c r="K88" s="28"/>
      <c r="L88" s="28"/>
    </row>
    <row r="89" spans="2:12" ht="14.25">
      <c r="B89" s="28"/>
      <c r="C89" s="28" t="s">
        <v>190</v>
      </c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4.25">
      <c r="B90" s="28"/>
      <c r="C90" s="28" t="s">
        <v>203</v>
      </c>
      <c r="E90" s="28"/>
      <c r="F90" s="28"/>
      <c r="G90" s="28"/>
      <c r="H90" s="28"/>
      <c r="I90" s="28"/>
      <c r="J90" s="28"/>
      <c r="K90" s="28"/>
      <c r="L90" s="28"/>
    </row>
    <row r="91" spans="2:12" ht="14.25">
      <c r="B91" s="28"/>
      <c r="C91" s="28" t="s">
        <v>191</v>
      </c>
      <c r="E91" s="28"/>
      <c r="F91" s="28"/>
      <c r="G91" s="28"/>
      <c r="H91" s="28"/>
      <c r="I91" s="28"/>
      <c r="J91" s="28"/>
      <c r="K91" s="28"/>
      <c r="L91" s="28"/>
    </row>
    <row r="92" spans="2:12" ht="14.25">
      <c r="B92" s="28"/>
      <c r="C92" s="28"/>
      <c r="E92" s="28"/>
      <c r="F92" s="28"/>
      <c r="G92" s="28"/>
      <c r="H92" s="28"/>
      <c r="I92" s="28"/>
      <c r="J92" s="28"/>
      <c r="K92" s="28"/>
      <c r="L92" s="28"/>
    </row>
    <row r="93" spans="2:12" ht="14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4.25">
      <c r="B94" s="44" t="s">
        <v>94</v>
      </c>
      <c r="C94" s="31" t="s">
        <v>95</v>
      </c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4.25">
      <c r="B95" s="28"/>
      <c r="C95" s="28" t="s">
        <v>96</v>
      </c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4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4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4.25">
      <c r="B98" s="44" t="s">
        <v>97</v>
      </c>
      <c r="C98" s="31" t="s">
        <v>98</v>
      </c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4.25">
      <c r="B99" s="28"/>
      <c r="C99" s="28" t="s">
        <v>129</v>
      </c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4.25">
      <c r="B100" s="28"/>
      <c r="C100" s="28" t="s">
        <v>162</v>
      </c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4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4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4.25">
      <c r="B103" s="44" t="s">
        <v>99</v>
      </c>
      <c r="C103" s="31" t="s">
        <v>100</v>
      </c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4.25">
      <c r="B104" s="28"/>
      <c r="C104" s="28" t="s">
        <v>144</v>
      </c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4.25">
      <c r="B105" s="28"/>
      <c r="C105" s="47"/>
      <c r="D105" s="47"/>
      <c r="E105" s="47"/>
      <c r="F105" s="47"/>
      <c r="G105" s="47"/>
      <c r="H105" s="47"/>
      <c r="I105" s="47"/>
      <c r="J105" s="47"/>
      <c r="K105" s="47"/>
      <c r="L105" s="24" t="s">
        <v>6</v>
      </c>
    </row>
    <row r="106" spans="2:12" ht="14.25">
      <c r="B106" s="28"/>
      <c r="C106" s="60" t="s">
        <v>101</v>
      </c>
      <c r="D106" s="60"/>
      <c r="E106" s="60"/>
      <c r="F106" s="60"/>
      <c r="G106" s="60"/>
      <c r="H106" s="60"/>
      <c r="I106" s="60"/>
      <c r="J106" s="60"/>
      <c r="K106" s="60"/>
      <c r="L106" s="61">
        <v>208741</v>
      </c>
    </row>
    <row r="107" spans="2:12" ht="14.25">
      <c r="B107" s="28"/>
      <c r="C107" s="60" t="s">
        <v>102</v>
      </c>
      <c r="D107" s="60"/>
      <c r="E107" s="60"/>
      <c r="F107" s="60"/>
      <c r="G107" s="60"/>
      <c r="H107" s="60"/>
      <c r="I107" s="60"/>
      <c r="J107" s="60"/>
      <c r="K107" s="60"/>
      <c r="L107" s="61">
        <v>126444</v>
      </c>
    </row>
    <row r="108" spans="2:12" ht="29.25" customHeight="1">
      <c r="B108" s="28"/>
      <c r="C108" s="62"/>
      <c r="D108" s="62"/>
      <c r="E108" s="62"/>
      <c r="F108" s="62"/>
      <c r="G108" s="62"/>
      <c r="H108" s="62"/>
      <c r="I108" s="62"/>
      <c r="J108" s="62"/>
      <c r="K108" s="62"/>
      <c r="L108" s="63">
        <f>SUM(L106:L107)</f>
        <v>335185</v>
      </c>
    </row>
    <row r="109" spans="2:12" ht="14.25">
      <c r="B109" s="28"/>
      <c r="C109" s="28"/>
      <c r="D109" s="47"/>
      <c r="E109" s="28"/>
      <c r="F109" s="47"/>
      <c r="G109" s="47"/>
      <c r="H109" s="47"/>
      <c r="I109" s="47"/>
      <c r="J109" s="47"/>
      <c r="K109" s="47"/>
      <c r="L109" s="49"/>
    </row>
    <row r="110" spans="2:12" ht="14.25">
      <c r="B110" s="28"/>
      <c r="C110" s="28"/>
      <c r="D110" s="47"/>
      <c r="E110" s="28"/>
      <c r="F110" s="47"/>
      <c r="G110" s="47"/>
      <c r="H110" s="47"/>
      <c r="I110" s="47"/>
      <c r="J110" s="47"/>
      <c r="K110" s="47"/>
      <c r="L110" s="49"/>
    </row>
    <row r="111" spans="2:12" ht="14.25">
      <c r="B111" s="44" t="s">
        <v>103</v>
      </c>
      <c r="C111" s="31" t="s">
        <v>104</v>
      </c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4.25">
      <c r="B112" s="28"/>
      <c r="C112" s="28" t="s">
        <v>164</v>
      </c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4.25">
      <c r="B113" s="28"/>
      <c r="C113" s="28" t="s">
        <v>163</v>
      </c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4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4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4.25">
      <c r="B116" s="44" t="s">
        <v>105</v>
      </c>
      <c r="C116" s="31" t="s">
        <v>106</v>
      </c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4.25">
      <c r="B117" s="28"/>
      <c r="C117" s="28" t="s">
        <v>173</v>
      </c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4.25">
      <c r="B118" s="28"/>
      <c r="C118" s="28" t="s">
        <v>139</v>
      </c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4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4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4.25">
      <c r="B121" s="44" t="s">
        <v>107</v>
      </c>
      <c r="C121" s="31" t="s">
        <v>138</v>
      </c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4.25">
      <c r="B122" s="44"/>
      <c r="C122" s="28" t="s">
        <v>217</v>
      </c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4.25">
      <c r="B123" s="44"/>
      <c r="C123" s="28" t="s">
        <v>218</v>
      </c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4.25">
      <c r="B124" s="44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4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4.25">
      <c r="B126" s="44" t="s">
        <v>108</v>
      </c>
      <c r="C126" s="31" t="s">
        <v>109</v>
      </c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3.5" customHeight="1">
      <c r="B127" s="28"/>
      <c r="C127" s="28" t="s">
        <v>221</v>
      </c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4.25">
      <c r="B128" s="28"/>
      <c r="C128" s="28"/>
      <c r="D128" s="28"/>
      <c r="E128" s="28"/>
      <c r="F128" s="28"/>
      <c r="G128" s="28"/>
      <c r="H128" s="28"/>
      <c r="I128" s="28"/>
      <c r="J128" s="28"/>
      <c r="K128" s="45" t="s">
        <v>115</v>
      </c>
      <c r="L128" s="45" t="s">
        <v>219</v>
      </c>
    </row>
    <row r="129" spans="2:12" ht="14.25">
      <c r="B129" s="28"/>
      <c r="C129" s="28"/>
      <c r="D129" s="28"/>
      <c r="E129" s="28"/>
      <c r="F129" s="28"/>
      <c r="G129" s="28"/>
      <c r="H129" s="28"/>
      <c r="I129" s="28"/>
      <c r="J129" s="45" t="s">
        <v>9</v>
      </c>
      <c r="K129" s="45" t="s">
        <v>116</v>
      </c>
      <c r="L129" s="45" t="s">
        <v>117</v>
      </c>
    </row>
    <row r="130" spans="2:12" ht="14.25">
      <c r="B130" s="28"/>
      <c r="C130" s="28"/>
      <c r="D130" s="28"/>
      <c r="E130" s="28"/>
      <c r="F130" s="28"/>
      <c r="G130" s="28"/>
      <c r="H130" s="28"/>
      <c r="I130" s="28"/>
      <c r="J130" s="45" t="s">
        <v>6</v>
      </c>
      <c r="K130" s="45" t="s">
        <v>6</v>
      </c>
      <c r="L130" s="45" t="s">
        <v>6</v>
      </c>
    </row>
    <row r="131" spans="2:12" ht="14.25">
      <c r="B131" s="28"/>
      <c r="C131" s="48" t="s">
        <v>110</v>
      </c>
      <c r="D131" s="28"/>
      <c r="E131" s="28"/>
      <c r="F131" s="28"/>
      <c r="G131" s="28"/>
      <c r="H131" s="28"/>
      <c r="I131" s="28"/>
      <c r="J131" s="55">
        <f>63935829/1000</f>
        <v>63935.829</v>
      </c>
      <c r="K131" s="55">
        <f>(4708780-751987-50575)/1000</f>
        <v>3906.218</v>
      </c>
      <c r="L131" s="57">
        <f>1111003163/1000</f>
        <v>1111003.163</v>
      </c>
    </row>
    <row r="132" spans="2:12" ht="14.25">
      <c r="B132" s="28"/>
      <c r="C132" s="48" t="s">
        <v>111</v>
      </c>
      <c r="D132" s="28"/>
      <c r="E132" s="28"/>
      <c r="F132" s="28"/>
      <c r="G132" s="28"/>
      <c r="H132" s="28"/>
      <c r="I132" s="28"/>
      <c r="J132" s="55">
        <v>7294</v>
      </c>
      <c r="K132" s="55">
        <v>418</v>
      </c>
      <c r="L132" s="55">
        <f>3406492/1000</f>
        <v>3406.492</v>
      </c>
    </row>
    <row r="133" spans="2:12" ht="14.25">
      <c r="B133" s="28"/>
      <c r="C133" s="48" t="s">
        <v>112</v>
      </c>
      <c r="D133" s="28"/>
      <c r="E133" s="28"/>
      <c r="F133" s="28"/>
      <c r="G133" s="28"/>
      <c r="H133" s="28"/>
      <c r="I133" s="28"/>
      <c r="J133" s="55">
        <f>7443193/1000</f>
        <v>7443.193</v>
      </c>
      <c r="K133" s="55">
        <v>-213</v>
      </c>
      <c r="L133" s="55">
        <f>20012368/1000</f>
        <v>20012.368</v>
      </c>
    </row>
    <row r="134" spans="2:12" ht="14.25">
      <c r="B134" s="28"/>
      <c r="C134" s="48" t="s">
        <v>113</v>
      </c>
      <c r="D134" s="28"/>
      <c r="E134" s="28"/>
      <c r="F134" s="28"/>
      <c r="G134" s="28"/>
      <c r="H134" s="28"/>
      <c r="I134" s="28"/>
      <c r="J134" s="55">
        <f>27888/1000</f>
        <v>27.888</v>
      </c>
      <c r="K134" s="55">
        <f>-5363730/1000</f>
        <v>-5363.73</v>
      </c>
      <c r="L134" s="55">
        <f>162165208/1000</f>
        <v>162165.208</v>
      </c>
    </row>
    <row r="135" spans="2:12" ht="14.25">
      <c r="B135" s="28"/>
      <c r="C135" s="48" t="s">
        <v>114</v>
      </c>
      <c r="D135" s="28"/>
      <c r="E135" s="28"/>
      <c r="F135" s="28"/>
      <c r="G135" s="28"/>
      <c r="H135" s="28"/>
      <c r="I135" s="28"/>
      <c r="J135" s="55">
        <f>249657/1000</f>
        <v>249.657</v>
      </c>
      <c r="K135" s="55">
        <v>0</v>
      </c>
      <c r="L135" s="55">
        <f>19150485/1000</f>
        <v>19150.485</v>
      </c>
    </row>
    <row r="136" spans="2:12" ht="14.25">
      <c r="B136" s="28"/>
      <c r="C136" s="48" t="s">
        <v>136</v>
      </c>
      <c r="D136" s="28"/>
      <c r="E136" s="28"/>
      <c r="F136" s="28"/>
      <c r="G136" s="28"/>
      <c r="H136" s="28"/>
      <c r="I136" s="28"/>
      <c r="J136" s="55">
        <f>33377*0.305</f>
        <v>10179.985</v>
      </c>
      <c r="K136" s="54">
        <f>9041077/1000</f>
        <v>9041.077</v>
      </c>
      <c r="L136" s="55">
        <f>14851128/1000</f>
        <v>14851.128</v>
      </c>
    </row>
    <row r="137" spans="2:12" ht="14.25">
      <c r="B137" s="28"/>
      <c r="C137" s="28"/>
      <c r="D137" s="28"/>
      <c r="E137" s="28"/>
      <c r="F137" s="28"/>
      <c r="G137" s="28"/>
      <c r="H137" s="28"/>
      <c r="I137" s="28"/>
      <c r="J137" s="56">
        <f>SUM(J131:J136)</f>
        <v>89130.55200000001</v>
      </c>
      <c r="K137" s="56">
        <f>SUM(K131:K136)</f>
        <v>7788.565</v>
      </c>
      <c r="L137" s="56">
        <f>SUM(L131:L136)</f>
        <v>1330588.8440000003</v>
      </c>
    </row>
    <row r="138" spans="2:12" ht="14.25">
      <c r="B138" s="28"/>
      <c r="C138" s="28" t="s">
        <v>134</v>
      </c>
      <c r="D138" s="28"/>
      <c r="E138" s="28"/>
      <c r="F138" s="28"/>
      <c r="G138" s="28"/>
      <c r="H138" s="28"/>
      <c r="I138" s="49"/>
      <c r="J138" s="49"/>
      <c r="K138" s="49"/>
      <c r="L138" s="54"/>
    </row>
    <row r="139" spans="2:12" ht="14.25">
      <c r="B139" s="28"/>
      <c r="C139" s="28" t="s">
        <v>206</v>
      </c>
      <c r="D139" s="28"/>
      <c r="E139" s="28"/>
      <c r="F139" s="28"/>
      <c r="G139" s="28"/>
      <c r="H139" s="28"/>
      <c r="I139" s="49"/>
      <c r="J139" s="49"/>
      <c r="K139" s="49"/>
      <c r="L139" s="54"/>
    </row>
    <row r="140" spans="2:12" ht="14.25">
      <c r="B140" s="28"/>
      <c r="C140" s="28" t="s">
        <v>222</v>
      </c>
      <c r="D140" s="28"/>
      <c r="E140" s="28"/>
      <c r="F140" s="28"/>
      <c r="G140" s="28"/>
      <c r="H140" s="28"/>
      <c r="I140" s="49"/>
      <c r="J140" s="49"/>
      <c r="K140" s="49"/>
      <c r="L140" s="54"/>
    </row>
    <row r="141" spans="2:12" ht="14.25">
      <c r="B141" s="28"/>
      <c r="C141" s="28"/>
      <c r="D141" s="28"/>
      <c r="E141" s="28"/>
      <c r="F141" s="28"/>
      <c r="G141" s="28"/>
      <c r="H141" s="28"/>
      <c r="I141" s="49"/>
      <c r="J141" s="49"/>
      <c r="K141" s="49"/>
      <c r="L141" s="54"/>
    </row>
    <row r="142" spans="2:12" ht="14.25">
      <c r="B142" s="28"/>
      <c r="C142" s="28"/>
      <c r="D142" s="28"/>
      <c r="E142" s="28"/>
      <c r="F142" s="28"/>
      <c r="G142" s="28"/>
      <c r="H142" s="28"/>
      <c r="I142" s="49"/>
      <c r="J142" s="49"/>
      <c r="K142" s="49"/>
      <c r="L142" s="49"/>
    </row>
    <row r="143" spans="2:12" ht="14.25">
      <c r="B143" s="44" t="s">
        <v>118</v>
      </c>
      <c r="C143" s="31" t="s">
        <v>119</v>
      </c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4.25">
      <c r="B144" s="28"/>
      <c r="C144" s="28" t="s">
        <v>174</v>
      </c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4.25">
      <c r="B145" s="28"/>
      <c r="C145" s="28" t="s">
        <v>207</v>
      </c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4.25">
      <c r="B146" s="28"/>
      <c r="C146" s="28" t="s">
        <v>208</v>
      </c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4.25">
      <c r="B147" s="28"/>
      <c r="C147" s="28" t="s">
        <v>209</v>
      </c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4.25">
      <c r="B148" s="28"/>
      <c r="C148" s="28" t="s">
        <v>210</v>
      </c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4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4.25">
      <c r="B150" s="28"/>
      <c r="C150" s="28" t="s">
        <v>175</v>
      </c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4.25">
      <c r="B151" s="28"/>
      <c r="C151" s="28" t="s">
        <v>176</v>
      </c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4.25">
      <c r="B152" s="28"/>
      <c r="C152" s="28" t="s">
        <v>177</v>
      </c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4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4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4.25">
      <c r="B155" s="44" t="s">
        <v>120</v>
      </c>
      <c r="C155" s="31" t="s">
        <v>121</v>
      </c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4.25">
      <c r="B156" s="28"/>
      <c r="C156" s="28" t="s">
        <v>180</v>
      </c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4.25">
      <c r="B157" s="28"/>
      <c r="C157" s="28" t="s">
        <v>181</v>
      </c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4.25">
      <c r="B158" s="28"/>
      <c r="C158" s="28" t="s">
        <v>211</v>
      </c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4.25">
      <c r="B159" s="28"/>
      <c r="C159" s="28" t="s">
        <v>212</v>
      </c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4.25">
      <c r="B160" s="28"/>
      <c r="C160" s="28" t="s">
        <v>226</v>
      </c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4.25">
      <c r="B161" s="28"/>
      <c r="C161" s="28" t="s">
        <v>227</v>
      </c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4.25">
      <c r="B162" s="28"/>
      <c r="C162" s="28" t="s">
        <v>228</v>
      </c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4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4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4.25">
      <c r="B165" s="44" t="s">
        <v>122</v>
      </c>
      <c r="C165" s="31" t="s">
        <v>123</v>
      </c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4.25">
      <c r="B166" s="28"/>
      <c r="C166" s="28" t="s">
        <v>178</v>
      </c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4.25">
      <c r="B167" s="28"/>
      <c r="C167" s="28" t="s">
        <v>213</v>
      </c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4.25">
      <c r="B168" s="28"/>
      <c r="C168" s="28" t="s">
        <v>214</v>
      </c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4.25">
      <c r="B169" s="28"/>
      <c r="C169" s="28" t="s">
        <v>216</v>
      </c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4.25">
      <c r="B170" s="28"/>
      <c r="C170" s="28" t="s">
        <v>215</v>
      </c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4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4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4.25">
      <c r="B173" s="44" t="s">
        <v>124</v>
      </c>
      <c r="C173" s="31" t="s">
        <v>125</v>
      </c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4.25">
      <c r="B174" s="28"/>
      <c r="C174" s="28" t="s">
        <v>126</v>
      </c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4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4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4.25">
      <c r="B177" s="44" t="s">
        <v>127</v>
      </c>
      <c r="C177" s="31" t="s">
        <v>128</v>
      </c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4.25">
      <c r="B178" s="28"/>
      <c r="C178" s="28" t="s">
        <v>179</v>
      </c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4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4.25">
      <c r="B180" s="28" t="s">
        <v>229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4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4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4.25">
      <c r="B183" s="28" t="s">
        <v>230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4.25">
      <c r="B184" s="28" t="s">
        <v>231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4" ht="14.25">
      <c r="A185" s="28"/>
      <c r="B185" s="28" t="s">
        <v>232</v>
      </c>
      <c r="C185" s="28"/>
      <c r="D185" s="28"/>
    </row>
    <row r="186" spans="1:4" ht="14.25">
      <c r="A186" s="28"/>
      <c r="B186" s="28"/>
      <c r="C186" s="28"/>
      <c r="D186" s="28"/>
    </row>
    <row r="187" spans="1:4" ht="14.25">
      <c r="A187" s="28"/>
      <c r="B187" s="28" t="s">
        <v>233</v>
      </c>
      <c r="C187" s="28"/>
      <c r="D187" s="28"/>
    </row>
    <row r="188" spans="1:4" ht="14.25">
      <c r="A188" s="28"/>
      <c r="B188" s="28" t="s">
        <v>234</v>
      </c>
      <c r="C188" s="28"/>
      <c r="D188" s="28"/>
    </row>
    <row r="189" spans="1:4" ht="14.25">
      <c r="A189" s="28"/>
      <c r="B189" s="69" t="s">
        <v>235</v>
      </c>
      <c r="C189" s="28"/>
      <c r="D189" s="28"/>
    </row>
    <row r="190" spans="1:4" ht="14.25">
      <c r="A190" s="28"/>
      <c r="B190" s="28"/>
      <c r="C190" s="28"/>
      <c r="D190" s="28"/>
    </row>
  </sheetData>
  <printOptions/>
  <pageMargins left="0" right="0" top="1" bottom="1" header="0.5" footer="0.5"/>
  <pageSetup fitToHeight="0" horizontalDpi="300" verticalDpi="300" orientation="portrait" paperSize="9" scale="95" r:id="rId1"/>
  <rowBreaks count="4" manualBreakCount="4">
    <brk id="46" max="255" man="1"/>
    <brk id="78" max="255" man="1"/>
    <brk id="115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Tropicana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Tropicana Golf &amp; Country Club</dc:creator>
  <cp:keywords/>
  <dc:description/>
  <cp:lastModifiedBy>SEMAJU JAYA MANAGEMENT</cp:lastModifiedBy>
  <cp:lastPrinted>2000-08-24T10:09:30Z</cp:lastPrinted>
  <dcterms:created xsi:type="dcterms:W3CDTF">1999-11-16T09:13:51Z</dcterms:created>
  <dcterms:modified xsi:type="dcterms:W3CDTF">2000-08-24T10:09:47Z</dcterms:modified>
  <cp:category/>
  <cp:version/>
  <cp:contentType/>
  <cp:contentStatus/>
</cp:coreProperties>
</file>